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0" yWindow="0" windowWidth="21600" windowHeight="9525" tabRatio="939" activeTab="4"/>
  </bookViews>
  <sheets>
    <sheet name="титул БУ" sheetId="6" r:id="rId1"/>
    <sheet name="сведения (2)" sheetId="42" r:id="rId2"/>
    <sheet name="раздел 1" sheetId="43" r:id="rId3"/>
    <sheet name="раздел 2" sheetId="3" r:id="rId4"/>
    <sheet name="раздел 2.1 (3)" sheetId="44" r:id="rId5"/>
    <sheet name="раздел 3" sheetId="38" r:id="rId6"/>
    <sheet name="раздел 4" sheetId="39" r:id="rId7"/>
    <sheet name="сведения" sheetId="10" r:id="rId8"/>
    <sheet name="штаты 2019-2021" sheetId="29" r:id="rId9"/>
    <sheet name="МЗ 2019. " sheetId="1" r:id="rId10"/>
    <sheet name="иные19." sheetId="8" r:id="rId11"/>
    <sheet name="внебюджет19." sheetId="9" r:id="rId12"/>
    <sheet name="раздел 2 20" sheetId="30" r:id="rId13"/>
    <sheet name="МЗ 2020." sheetId="31" r:id="rId14"/>
    <sheet name="иные20." sheetId="32" r:id="rId15"/>
    <sheet name="внебюджет20." sheetId="33" r:id="rId16"/>
    <sheet name="раздел 2 21" sheetId="34" r:id="rId17"/>
    <sheet name="МЗ 2021" sheetId="35" r:id="rId18"/>
    <sheet name="иные21" sheetId="36" r:id="rId19"/>
    <sheet name="внебюджет21" sheetId="37" r:id="rId20"/>
  </sheets>
  <externalReferences>
    <externalReference r:id="rId21"/>
  </externalReferences>
  <definedNames>
    <definedName name="_xlnm._FilterDatabase" localSheetId="8" hidden="1">'штаты 2019-2021'!$A$18:$P$73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4" l="1"/>
  <c r="M10" i="44"/>
  <c r="G13" i="44"/>
  <c r="G10" i="44" s="1"/>
  <c r="H13" i="44"/>
  <c r="E13" i="44" s="1"/>
  <c r="E10" i="44" s="1"/>
  <c r="I13" i="44"/>
  <c r="J13" i="44"/>
  <c r="J10" i="44" s="1"/>
  <c r="K13" i="44"/>
  <c r="K10" i="44" s="1"/>
  <c r="L13" i="44"/>
  <c r="F13" i="44" s="1"/>
  <c r="F10" i="44" s="1"/>
  <c r="M13" i="44"/>
  <c r="L10" i="44" l="1"/>
  <c r="H10" i="44"/>
  <c r="H82" i="35"/>
  <c r="E81" i="35"/>
  <c r="H81" i="35" s="1"/>
  <c r="E80" i="35"/>
  <c r="H80" i="35" s="1"/>
  <c r="H82" i="31"/>
  <c r="H81" i="31"/>
  <c r="E81" i="31"/>
  <c r="H80" i="31"/>
  <c r="H83" i="31" s="1"/>
  <c r="E80" i="31"/>
  <c r="E81" i="1"/>
  <c r="E80" i="1"/>
  <c r="H83" i="35" l="1"/>
  <c r="P90" i="29" l="1"/>
  <c r="P89" i="29"/>
  <c r="I47" i="3"/>
  <c r="K236" i="35"/>
  <c r="K235" i="35"/>
  <c r="K233" i="35"/>
  <c r="L230" i="35"/>
  <c r="K230" i="35"/>
  <c r="E219" i="35"/>
  <c r="I219" i="35" s="1"/>
  <c r="E218" i="35"/>
  <c r="I218" i="35" s="1"/>
  <c r="E217" i="35"/>
  <c r="I217" i="35" s="1"/>
  <c r="E216" i="35"/>
  <c r="I216" i="35" s="1"/>
  <c r="I215" i="35"/>
  <c r="Q211" i="35"/>
  <c r="P211" i="35"/>
  <c r="L208" i="35"/>
  <c r="M207" i="35"/>
  <c r="K207" i="35"/>
  <c r="R206" i="35"/>
  <c r="R205" i="35"/>
  <c r="R204" i="35"/>
  <c r="R203" i="35"/>
  <c r="R202" i="35"/>
  <c r="R201" i="35"/>
  <c r="Q201" i="35"/>
  <c r="P201" i="35"/>
  <c r="I201" i="35"/>
  <c r="R200" i="35"/>
  <c r="Q200" i="35"/>
  <c r="P200" i="35"/>
  <c r="I200" i="35"/>
  <c r="R199" i="35"/>
  <c r="Q199" i="35"/>
  <c r="P199" i="35"/>
  <c r="I199" i="35"/>
  <c r="Q198" i="35"/>
  <c r="P198" i="35"/>
  <c r="O198" i="35"/>
  <c r="I198" i="35"/>
  <c r="R198" i="35" s="1"/>
  <c r="Q197" i="35"/>
  <c r="Q207" i="35" s="1"/>
  <c r="Q214" i="35" s="1"/>
  <c r="P197" i="35"/>
  <c r="P207" i="35" s="1"/>
  <c r="P214" i="35" s="1"/>
  <c r="Q215" i="35" s="1"/>
  <c r="I197" i="35"/>
  <c r="R197" i="35" s="1"/>
  <c r="Q193" i="35"/>
  <c r="P193" i="35" s="1"/>
  <c r="K190" i="35"/>
  <c r="R188" i="35"/>
  <c r="R187" i="35"/>
  <c r="R186" i="35"/>
  <c r="R185" i="35"/>
  <c r="I185" i="35"/>
  <c r="R184" i="35"/>
  <c r="R183" i="35"/>
  <c r="R182" i="35"/>
  <c r="I182" i="35"/>
  <c r="R181" i="35"/>
  <c r="I181" i="35"/>
  <c r="R180" i="35"/>
  <c r="Q180" i="35"/>
  <c r="P180" i="35"/>
  <c r="I180" i="35"/>
  <c r="R179" i="35"/>
  <c r="I179" i="35"/>
  <c r="P178" i="35"/>
  <c r="I178" i="35"/>
  <c r="I190" i="35" s="1"/>
  <c r="K172" i="35"/>
  <c r="L172" i="35" s="1"/>
  <c r="L171" i="35"/>
  <c r="I169" i="35"/>
  <c r="I168" i="35"/>
  <c r="I167" i="35"/>
  <c r="I166" i="35"/>
  <c r="I165" i="35"/>
  <c r="I164" i="35"/>
  <c r="I170" i="35" s="1"/>
  <c r="I157" i="35"/>
  <c r="I156" i="35"/>
  <c r="I155" i="35"/>
  <c r="I154" i="35"/>
  <c r="I153" i="35"/>
  <c r="I152" i="35"/>
  <c r="I158" i="35" s="1"/>
  <c r="I144" i="35"/>
  <c r="I143" i="35"/>
  <c r="I142" i="35"/>
  <c r="I141" i="35"/>
  <c r="I140" i="35"/>
  <c r="I139" i="35"/>
  <c r="I145" i="35" s="1"/>
  <c r="Q132" i="35"/>
  <c r="L130" i="35"/>
  <c r="K129" i="35"/>
  <c r="R128" i="35"/>
  <c r="Q128" i="35"/>
  <c r="P128" i="35"/>
  <c r="I128" i="35"/>
  <c r="R127" i="35"/>
  <c r="R132" i="35" s="1"/>
  <c r="Q127" i="35"/>
  <c r="P127" i="35"/>
  <c r="P132" i="35" s="1"/>
  <c r="I127" i="35"/>
  <c r="I129" i="35" s="1"/>
  <c r="I114" i="35"/>
  <c r="I113" i="35"/>
  <c r="I112" i="35"/>
  <c r="I111" i="35"/>
  <c r="I110" i="35"/>
  <c r="I109" i="35"/>
  <c r="I115" i="35" s="1"/>
  <c r="I99" i="35"/>
  <c r="I98" i="35"/>
  <c r="I97" i="35"/>
  <c r="I96" i="35"/>
  <c r="I95" i="35"/>
  <c r="I94" i="35"/>
  <c r="I100" i="35" s="1"/>
  <c r="L85" i="35"/>
  <c r="K85" i="35"/>
  <c r="L84" i="35"/>
  <c r="L71" i="35"/>
  <c r="L70" i="35"/>
  <c r="M70" i="35" s="1"/>
  <c r="I68" i="35"/>
  <c r="I67" i="35"/>
  <c r="I66" i="35"/>
  <c r="I65" i="35"/>
  <c r="I64" i="35"/>
  <c r="I63" i="35"/>
  <c r="I69" i="35" s="1"/>
  <c r="J34" i="35"/>
  <c r="J33" i="35"/>
  <c r="J32" i="35"/>
  <c r="J31" i="35"/>
  <c r="J30" i="35"/>
  <c r="J29" i="35"/>
  <c r="J28" i="35"/>
  <c r="J27" i="35"/>
  <c r="J20" i="35"/>
  <c r="J19" i="35"/>
  <c r="J18" i="35"/>
  <c r="J17" i="35"/>
  <c r="J16" i="35"/>
  <c r="J15" i="35"/>
  <c r="J14" i="35"/>
  <c r="J13" i="35"/>
  <c r="K230" i="31"/>
  <c r="L230" i="31" s="1"/>
  <c r="I219" i="31"/>
  <c r="E219" i="31"/>
  <c r="I218" i="31"/>
  <c r="E218" i="31"/>
  <c r="I217" i="31"/>
  <c r="E217" i="31"/>
  <c r="I216" i="31"/>
  <c r="E216" i="31"/>
  <c r="I215" i="31"/>
  <c r="I228" i="31" s="1"/>
  <c r="Q214" i="31"/>
  <c r="P214" i="31"/>
  <c r="P215" i="31" s="1"/>
  <c r="I228" i="1"/>
  <c r="E219" i="1"/>
  <c r="E218" i="1"/>
  <c r="E217" i="1"/>
  <c r="E216" i="1"/>
  <c r="J50" i="35" l="1"/>
  <c r="J44" i="35"/>
  <c r="J71" i="35"/>
  <c r="K71" i="35" s="1"/>
  <c r="M71" i="35" s="1"/>
  <c r="J53" i="35"/>
  <c r="J48" i="35"/>
  <c r="I191" i="35"/>
  <c r="L191" i="35" s="1"/>
  <c r="L190" i="35"/>
  <c r="L129" i="35"/>
  <c r="P194" i="35"/>
  <c r="R207" i="35"/>
  <c r="I228" i="35"/>
  <c r="R178" i="35"/>
  <c r="R194" i="35" s="1"/>
  <c r="Q194" i="35"/>
  <c r="I207" i="35"/>
  <c r="J233" i="35"/>
  <c r="Q215" i="31"/>
  <c r="M55" i="35" l="1"/>
  <c r="J54" i="35"/>
  <c r="L232" i="35"/>
  <c r="L233" i="35"/>
  <c r="J235" i="35"/>
  <c r="P215" i="35"/>
  <c r="N207" i="35"/>
  <c r="L207" i="35"/>
  <c r="J71" i="1"/>
  <c r="J44" i="1"/>
  <c r="J71" i="29"/>
  <c r="J72" i="29"/>
  <c r="J73" i="29"/>
  <c r="J74" i="29"/>
  <c r="J75" i="29"/>
  <c r="J76" i="29"/>
  <c r="J77" i="29"/>
  <c r="J78" i="29"/>
  <c r="J79" i="29"/>
  <c r="J80" i="29"/>
  <c r="J81" i="29"/>
  <c r="J70" i="29"/>
  <c r="J53" i="29"/>
  <c r="J68" i="29" s="1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52" i="29"/>
  <c r="J23" i="29"/>
  <c r="Q24" i="29"/>
  <c r="Q25" i="29"/>
  <c r="Q26" i="29"/>
  <c r="Q27" i="29"/>
  <c r="Q28" i="29"/>
  <c r="Q29" i="29"/>
  <c r="Q30" i="29"/>
  <c r="Q31" i="29"/>
  <c r="Q32" i="29"/>
  <c r="Q33" i="29"/>
  <c r="Q34" i="29"/>
  <c r="Q35" i="29"/>
  <c r="Q36" i="29"/>
  <c r="Q37" i="29"/>
  <c r="Q38" i="29"/>
  <c r="Q39" i="29"/>
  <c r="Q40" i="29"/>
  <c r="Q41" i="29"/>
  <c r="Q42" i="29"/>
  <c r="Q43" i="29"/>
  <c r="Q44" i="29"/>
  <c r="Q45" i="29"/>
  <c r="Q46" i="29"/>
  <c r="Q47" i="29"/>
  <c r="Q48" i="29"/>
  <c r="Q49" i="29"/>
  <c r="Q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K23" i="29"/>
  <c r="L235" i="35" l="1"/>
  <c r="L236" i="35"/>
  <c r="E226" i="37"/>
  <c r="I226" i="37" s="1"/>
  <c r="E225" i="37"/>
  <c r="I225" i="37" s="1"/>
  <c r="E224" i="37"/>
  <c r="I224" i="37" s="1"/>
  <c r="E223" i="37"/>
  <c r="I223" i="37" s="1"/>
  <c r="E222" i="37"/>
  <c r="I222" i="37" s="1"/>
  <c r="E221" i="37"/>
  <c r="I221" i="37" s="1"/>
  <c r="E220" i="37"/>
  <c r="I220" i="37" s="1"/>
  <c r="I232" i="37" s="1"/>
  <c r="E219" i="37"/>
  <c r="I213" i="37"/>
  <c r="I212" i="37"/>
  <c r="I197" i="37"/>
  <c r="I176" i="37"/>
  <c r="I175" i="37"/>
  <c r="I174" i="37"/>
  <c r="I173" i="37"/>
  <c r="I172" i="37"/>
  <c r="I171" i="37"/>
  <c r="I177" i="37" s="1"/>
  <c r="I164" i="37"/>
  <c r="I163" i="37"/>
  <c r="I162" i="37"/>
  <c r="I161" i="37"/>
  <c r="I165" i="37" s="1"/>
  <c r="I160" i="37"/>
  <c r="I153" i="37"/>
  <c r="I152" i="37"/>
  <c r="I151" i="37"/>
  <c r="I150" i="37"/>
  <c r="I149" i="37"/>
  <c r="I148" i="37"/>
  <c r="I154" i="37" s="1"/>
  <c r="I138" i="37"/>
  <c r="I137" i="37"/>
  <c r="I139" i="37" s="1"/>
  <c r="I125" i="37"/>
  <c r="I124" i="37"/>
  <c r="I123" i="37"/>
  <c r="I122" i="37"/>
  <c r="I121" i="37"/>
  <c r="I120" i="37"/>
  <c r="I126" i="37" s="1"/>
  <c r="I110" i="37"/>
  <c r="I109" i="37"/>
  <c r="I108" i="37"/>
  <c r="I107" i="37"/>
  <c r="I106" i="37"/>
  <c r="I105" i="37"/>
  <c r="I111" i="37" s="1"/>
  <c r="H95" i="37"/>
  <c r="H94" i="37"/>
  <c r="H93" i="37"/>
  <c r="H92" i="37"/>
  <c r="H91" i="37"/>
  <c r="H90" i="37"/>
  <c r="H96" i="37" s="1"/>
  <c r="I80" i="37"/>
  <c r="I79" i="37"/>
  <c r="I78" i="37"/>
  <c r="I77" i="37"/>
  <c r="I76" i="37"/>
  <c r="I75" i="37"/>
  <c r="I81" i="37" s="1"/>
  <c r="J62" i="37"/>
  <c r="J56" i="37"/>
  <c r="J46" i="37"/>
  <c r="J45" i="37"/>
  <c r="J44" i="37"/>
  <c r="J43" i="37"/>
  <c r="J42" i="37"/>
  <c r="J41" i="37"/>
  <c r="J40" i="37"/>
  <c r="J39" i="37"/>
  <c r="J47" i="37" s="1"/>
  <c r="J32" i="37"/>
  <c r="J31" i="37"/>
  <c r="J30" i="37"/>
  <c r="J29" i="37"/>
  <c r="J28" i="37"/>
  <c r="J27" i="37"/>
  <c r="J26" i="37"/>
  <c r="J25" i="37"/>
  <c r="J33" i="37" s="1"/>
  <c r="J19" i="37"/>
  <c r="J65" i="37" s="1"/>
  <c r="C19" i="37"/>
  <c r="E226" i="33"/>
  <c r="I226" i="33" s="1"/>
  <c r="E225" i="33"/>
  <c r="I225" i="33" s="1"/>
  <c r="E224" i="33"/>
  <c r="I224" i="33" s="1"/>
  <c r="E223" i="33"/>
  <c r="I223" i="33" s="1"/>
  <c r="E222" i="33"/>
  <c r="I222" i="33" s="1"/>
  <c r="E221" i="33"/>
  <c r="I221" i="33" s="1"/>
  <c r="E220" i="33"/>
  <c r="I220" i="33" s="1"/>
  <c r="I232" i="33" s="1"/>
  <c r="E219" i="33"/>
  <c r="I213" i="33"/>
  <c r="I212" i="33"/>
  <c r="I197" i="33"/>
  <c r="I176" i="33"/>
  <c r="I175" i="33"/>
  <c r="I174" i="33"/>
  <c r="I173" i="33"/>
  <c r="I172" i="33"/>
  <c r="I171" i="33"/>
  <c r="I177" i="33" s="1"/>
  <c r="I164" i="33"/>
  <c r="I163" i="33"/>
  <c r="I162" i="33"/>
  <c r="I161" i="33"/>
  <c r="I165" i="33" s="1"/>
  <c r="I160" i="33"/>
  <c r="I153" i="33"/>
  <c r="I152" i="33"/>
  <c r="I151" i="33"/>
  <c r="I150" i="33"/>
  <c r="I149" i="33"/>
  <c r="I148" i="33"/>
  <c r="I154" i="33" s="1"/>
  <c r="I138" i="33"/>
  <c r="I137" i="33"/>
  <c r="I139" i="33" s="1"/>
  <c r="I125" i="33"/>
  <c r="I124" i="33"/>
  <c r="I123" i="33"/>
  <c r="I122" i="33"/>
  <c r="I121" i="33"/>
  <c r="I120" i="33"/>
  <c r="I126" i="33" s="1"/>
  <c r="I110" i="33"/>
  <c r="I109" i="33"/>
  <c r="I108" i="33"/>
  <c r="I107" i="33"/>
  <c r="I106" i="33"/>
  <c r="I105" i="33"/>
  <c r="I111" i="33" s="1"/>
  <c r="H95" i="33"/>
  <c r="H94" i="33"/>
  <c r="H93" i="33"/>
  <c r="H92" i="33"/>
  <c r="H91" i="33"/>
  <c r="H90" i="33"/>
  <c r="H96" i="33" s="1"/>
  <c r="I80" i="33"/>
  <c r="I79" i="33"/>
  <c r="I78" i="33"/>
  <c r="I77" i="33"/>
  <c r="I76" i="33"/>
  <c r="I75" i="33"/>
  <c r="I81" i="33" s="1"/>
  <c r="J62" i="33"/>
  <c r="J56" i="33"/>
  <c r="J46" i="33"/>
  <c r="J45" i="33"/>
  <c r="J44" i="33"/>
  <c r="J43" i="33"/>
  <c r="J42" i="33"/>
  <c r="J41" i="33"/>
  <c r="J40" i="33"/>
  <c r="J39" i="33"/>
  <c r="J47" i="33" s="1"/>
  <c r="J32" i="33"/>
  <c r="J31" i="33"/>
  <c r="J30" i="33"/>
  <c r="J29" i="33"/>
  <c r="J28" i="33"/>
  <c r="J27" i="33"/>
  <c r="J26" i="33"/>
  <c r="J25" i="33"/>
  <c r="J33" i="33" s="1"/>
  <c r="J19" i="33"/>
  <c r="J65" i="33" s="1"/>
  <c r="C19" i="33"/>
  <c r="E46" i="34"/>
  <c r="E45" i="34"/>
  <c r="J42" i="34"/>
  <c r="I42" i="34"/>
  <c r="H42" i="34"/>
  <c r="G42" i="34"/>
  <c r="F42" i="34"/>
  <c r="E42" i="34" s="1"/>
  <c r="E41" i="34"/>
  <c r="E39" i="34"/>
  <c r="J38" i="34"/>
  <c r="J17" i="34" s="1"/>
  <c r="I38" i="34"/>
  <c r="H38" i="34"/>
  <c r="H17" i="34" s="1"/>
  <c r="H14" i="34" s="1"/>
  <c r="G38" i="34"/>
  <c r="F38" i="34"/>
  <c r="E38" i="34" s="1"/>
  <c r="I37" i="34"/>
  <c r="F37" i="34"/>
  <c r="G36" i="34"/>
  <c r="G34" i="34"/>
  <c r="F34" i="34"/>
  <c r="E34" i="34" s="1"/>
  <c r="F33" i="34"/>
  <c r="E32" i="34"/>
  <c r="E31" i="34"/>
  <c r="E30" i="34"/>
  <c r="E29" i="34"/>
  <c r="J27" i="34"/>
  <c r="I27" i="34"/>
  <c r="H27" i="34"/>
  <c r="E26" i="34"/>
  <c r="E23" i="34"/>
  <c r="E21" i="34"/>
  <c r="E19" i="34"/>
  <c r="J18" i="34"/>
  <c r="I18" i="34"/>
  <c r="H18" i="34"/>
  <c r="G18" i="34"/>
  <c r="F18" i="34"/>
  <c r="E18" i="34"/>
  <c r="I17" i="34"/>
  <c r="E16" i="34"/>
  <c r="E15" i="34"/>
  <c r="E13" i="34"/>
  <c r="E12" i="34"/>
  <c r="E11" i="34"/>
  <c r="E9" i="34"/>
  <c r="J8" i="34"/>
  <c r="I8" i="34"/>
  <c r="I47" i="34" s="1"/>
  <c r="G8" i="34"/>
  <c r="F8" i="34"/>
  <c r="I37" i="3"/>
  <c r="I34" i="3"/>
  <c r="I11" i="3"/>
  <c r="J235" i="31"/>
  <c r="Q211" i="31"/>
  <c r="P211" i="31"/>
  <c r="L71" i="31"/>
  <c r="M70" i="31"/>
  <c r="L70" i="31"/>
  <c r="I68" i="31"/>
  <c r="I67" i="31"/>
  <c r="I66" i="31"/>
  <c r="I65" i="31"/>
  <c r="I64" i="31"/>
  <c r="I63" i="31"/>
  <c r="I69" i="31" s="1"/>
  <c r="I215" i="1"/>
  <c r="H81" i="1"/>
  <c r="J235" i="37" l="1"/>
  <c r="J236" i="37"/>
  <c r="J66" i="37"/>
  <c r="J60" i="37"/>
  <c r="J235" i="33"/>
  <c r="J236" i="33"/>
  <c r="J66" i="33"/>
  <c r="J60" i="33"/>
  <c r="H8" i="34"/>
  <c r="E8" i="34" s="1"/>
  <c r="E14" i="34"/>
  <c r="F27" i="34"/>
  <c r="F17" i="34" s="1"/>
  <c r="J48" i="1"/>
  <c r="J48" i="31"/>
  <c r="J53" i="31"/>
  <c r="J53" i="1"/>
  <c r="J233" i="1"/>
  <c r="J50" i="1"/>
  <c r="J44" i="31"/>
  <c r="J50" i="31"/>
  <c r="J71" i="31"/>
  <c r="K71" i="31" s="1"/>
  <c r="M55" i="31" s="1"/>
  <c r="J54" i="1" l="1"/>
  <c r="M71" i="31"/>
  <c r="F47" i="34"/>
  <c r="J54" i="31"/>
  <c r="P85" i="29" l="1"/>
  <c r="Q91" i="29"/>
  <c r="Q90" i="29"/>
  <c r="P87" i="29" s="1"/>
  <c r="F82" i="29"/>
  <c r="D82" i="29"/>
  <c r="C82" i="29"/>
  <c r="E81" i="29"/>
  <c r="G81" i="29" s="1"/>
  <c r="E80" i="29"/>
  <c r="G80" i="29" s="1"/>
  <c r="E79" i="29"/>
  <c r="E78" i="29"/>
  <c r="E77" i="29"/>
  <c r="E76" i="29"/>
  <c r="E75" i="29"/>
  <c r="E74" i="29"/>
  <c r="E73" i="29"/>
  <c r="E72" i="29"/>
  <c r="E71" i="29"/>
  <c r="E70" i="29"/>
  <c r="D68" i="29"/>
  <c r="C68" i="29"/>
  <c r="E67" i="29"/>
  <c r="E66" i="29"/>
  <c r="E65" i="29"/>
  <c r="E64" i="29"/>
  <c r="E63" i="29"/>
  <c r="E62" i="29"/>
  <c r="E61" i="29"/>
  <c r="E60" i="29"/>
  <c r="E59" i="29"/>
  <c r="E58" i="29"/>
  <c r="E57" i="29"/>
  <c r="E56" i="29"/>
  <c r="E55" i="29"/>
  <c r="E54" i="29"/>
  <c r="E53" i="29"/>
  <c r="E52" i="29"/>
  <c r="D50" i="29"/>
  <c r="C50" i="29"/>
  <c r="E49" i="29"/>
  <c r="I49" i="29" s="1"/>
  <c r="E48" i="29"/>
  <c r="I48" i="29" s="1"/>
  <c r="E47" i="29"/>
  <c r="I47" i="29" s="1"/>
  <c r="E46" i="29"/>
  <c r="I46" i="29" s="1"/>
  <c r="E45" i="29"/>
  <c r="I45" i="29" s="1"/>
  <c r="E44" i="29"/>
  <c r="I44" i="29" s="1"/>
  <c r="E43" i="29"/>
  <c r="I43" i="29" s="1"/>
  <c r="E42" i="29"/>
  <c r="I42" i="29" s="1"/>
  <c r="E41" i="29"/>
  <c r="I41" i="29" s="1"/>
  <c r="E40" i="29"/>
  <c r="I40" i="29" s="1"/>
  <c r="E39" i="29"/>
  <c r="I39" i="29" s="1"/>
  <c r="E38" i="29"/>
  <c r="I38" i="29" s="1"/>
  <c r="E37" i="29"/>
  <c r="I37" i="29" s="1"/>
  <c r="E36" i="29"/>
  <c r="I36" i="29" s="1"/>
  <c r="E35" i="29"/>
  <c r="I35" i="29" s="1"/>
  <c r="E34" i="29"/>
  <c r="I34" i="29" s="1"/>
  <c r="E33" i="29"/>
  <c r="I33" i="29" s="1"/>
  <c r="E32" i="29"/>
  <c r="I32" i="29" s="1"/>
  <c r="E31" i="29"/>
  <c r="I31" i="29" s="1"/>
  <c r="E30" i="29"/>
  <c r="I30" i="29" s="1"/>
  <c r="E29" i="29"/>
  <c r="I29" i="29" s="1"/>
  <c r="E28" i="29"/>
  <c r="I28" i="29" s="1"/>
  <c r="E27" i="29"/>
  <c r="I27" i="29" s="1"/>
  <c r="E26" i="29"/>
  <c r="I26" i="29" s="1"/>
  <c r="E25" i="29"/>
  <c r="I25" i="29" s="1"/>
  <c r="E24" i="29"/>
  <c r="I24" i="29" s="1"/>
  <c r="E23" i="29"/>
  <c r="I23" i="29" s="1"/>
  <c r="J21" i="29"/>
  <c r="H21" i="29"/>
  <c r="D21" i="29"/>
  <c r="C21" i="29"/>
  <c r="E20" i="29"/>
  <c r="I20" i="29" s="1"/>
  <c r="E19" i="29"/>
  <c r="I19" i="29" s="1"/>
  <c r="E18" i="29"/>
  <c r="I18" i="29" s="1"/>
  <c r="I21" i="29" s="1"/>
  <c r="C83" i="29" l="1"/>
  <c r="G19" i="29"/>
  <c r="K19" i="29" s="1"/>
  <c r="O19" i="29" s="1"/>
  <c r="I50" i="29"/>
  <c r="M19" i="29"/>
  <c r="G52" i="29"/>
  <c r="I52" i="29"/>
  <c r="G53" i="29"/>
  <c r="I53" i="29"/>
  <c r="G54" i="29"/>
  <c r="I54" i="29"/>
  <c r="G55" i="29"/>
  <c r="I55" i="29"/>
  <c r="G56" i="29"/>
  <c r="I56" i="29"/>
  <c r="G57" i="29"/>
  <c r="I57" i="29"/>
  <c r="G58" i="29"/>
  <c r="I58" i="29"/>
  <c r="G59" i="29"/>
  <c r="I59" i="29"/>
  <c r="G60" i="29"/>
  <c r="I60" i="29"/>
  <c r="G61" i="29"/>
  <c r="I61" i="29"/>
  <c r="G62" i="29"/>
  <c r="I62" i="29"/>
  <c r="G64" i="29"/>
  <c r="I64" i="29"/>
  <c r="G66" i="29"/>
  <c r="I66" i="29"/>
  <c r="E68" i="29"/>
  <c r="G71" i="29"/>
  <c r="I71" i="29"/>
  <c r="G73" i="29"/>
  <c r="I73" i="29"/>
  <c r="G75" i="29"/>
  <c r="I75" i="29"/>
  <c r="G77" i="29"/>
  <c r="I77" i="29"/>
  <c r="G79" i="29"/>
  <c r="K79" i="29" s="1"/>
  <c r="E21" i="29"/>
  <c r="G18" i="29"/>
  <c r="K18" i="29" s="1"/>
  <c r="G20" i="29"/>
  <c r="K20" i="29" s="1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E50" i="29"/>
  <c r="G63" i="29"/>
  <c r="I63" i="29"/>
  <c r="G65" i="29"/>
  <c r="I65" i="29"/>
  <c r="G67" i="29"/>
  <c r="I67" i="29"/>
  <c r="E82" i="29"/>
  <c r="G70" i="29"/>
  <c r="I70" i="29"/>
  <c r="G72" i="29"/>
  <c r="I72" i="29"/>
  <c r="G74" i="29"/>
  <c r="I74" i="29"/>
  <c r="G76" i="29"/>
  <c r="I76" i="29"/>
  <c r="G78" i="29"/>
  <c r="I78" i="29"/>
  <c r="D83" i="29"/>
  <c r="I80" i="29"/>
  <c r="I81" i="29"/>
  <c r="E83" i="29" l="1"/>
  <c r="K49" i="29"/>
  <c r="K47" i="29"/>
  <c r="K45" i="29"/>
  <c r="K43" i="29"/>
  <c r="K41" i="29"/>
  <c r="K39" i="29"/>
  <c r="K37" i="29"/>
  <c r="K35" i="29"/>
  <c r="K33" i="29"/>
  <c r="K31" i="29"/>
  <c r="K29" i="29"/>
  <c r="K27" i="29"/>
  <c r="K25" i="29"/>
  <c r="M23" i="29"/>
  <c r="K66" i="29"/>
  <c r="M66" i="29" s="1"/>
  <c r="K64" i="29"/>
  <c r="O64" i="29" s="1"/>
  <c r="K62" i="29"/>
  <c r="M62" i="29" s="1"/>
  <c r="K60" i="29"/>
  <c r="M60" i="29" s="1"/>
  <c r="K58" i="29"/>
  <c r="M58" i="29" s="1"/>
  <c r="K56" i="29"/>
  <c r="M56" i="29" s="1"/>
  <c r="K54" i="29"/>
  <c r="M54" i="29" s="1"/>
  <c r="P19" i="29"/>
  <c r="K78" i="29"/>
  <c r="M78" i="29" s="1"/>
  <c r="K76" i="29"/>
  <c r="O76" i="29" s="1"/>
  <c r="K74" i="29"/>
  <c r="O74" i="29" s="1"/>
  <c r="K72" i="29"/>
  <c r="O72" i="29" s="1"/>
  <c r="K70" i="29"/>
  <c r="O79" i="29"/>
  <c r="M79" i="29"/>
  <c r="M64" i="29"/>
  <c r="O62" i="29"/>
  <c r="O60" i="29"/>
  <c r="K81" i="29"/>
  <c r="K67" i="29"/>
  <c r="K65" i="29"/>
  <c r="K63" i="29"/>
  <c r="O43" i="29"/>
  <c r="M35" i="29"/>
  <c r="O29" i="29"/>
  <c r="O23" i="29"/>
  <c r="J50" i="29"/>
  <c r="O20" i="29"/>
  <c r="M20" i="29"/>
  <c r="O18" i="29"/>
  <c r="O21" i="29" s="1"/>
  <c r="K21" i="29"/>
  <c r="M18" i="29"/>
  <c r="K77" i="29"/>
  <c r="K75" i="29"/>
  <c r="K73" i="29"/>
  <c r="K61" i="29"/>
  <c r="K59" i="29"/>
  <c r="K57" i="29"/>
  <c r="K55" i="29"/>
  <c r="K53" i="29"/>
  <c r="G68" i="29"/>
  <c r="K80" i="29"/>
  <c r="I82" i="29"/>
  <c r="K48" i="29"/>
  <c r="K46" i="29"/>
  <c r="K44" i="29"/>
  <c r="K42" i="29"/>
  <c r="K40" i="29"/>
  <c r="K38" i="29"/>
  <c r="K36" i="29"/>
  <c r="K34" i="29"/>
  <c r="K32" i="29"/>
  <c r="K30" i="29"/>
  <c r="K28" i="29"/>
  <c r="K26" i="29"/>
  <c r="K24" i="29"/>
  <c r="G50" i="29"/>
  <c r="G21" i="29"/>
  <c r="G82" i="29"/>
  <c r="I68" i="29"/>
  <c r="M76" i="29" l="1"/>
  <c r="M27" i="29"/>
  <c r="O31" i="29"/>
  <c r="P31" i="29"/>
  <c r="O35" i="29"/>
  <c r="P35" i="29"/>
  <c r="M39" i="29"/>
  <c r="M43" i="29"/>
  <c r="P43" i="29"/>
  <c r="O47" i="29"/>
  <c r="P47" i="29"/>
  <c r="O27" i="29"/>
  <c r="P27" i="29" s="1"/>
  <c r="M31" i="29"/>
  <c r="O39" i="29"/>
  <c r="P39" i="29" s="1"/>
  <c r="M47" i="29"/>
  <c r="M25" i="29"/>
  <c r="P25" i="29" s="1"/>
  <c r="M29" i="29"/>
  <c r="P29" i="29" s="1"/>
  <c r="M33" i="29"/>
  <c r="P33" i="29" s="1"/>
  <c r="M37" i="29"/>
  <c r="P37" i="29" s="1"/>
  <c r="M41" i="29"/>
  <c r="P41" i="29" s="1"/>
  <c r="M45" i="29"/>
  <c r="P45" i="29" s="1"/>
  <c r="M49" i="29"/>
  <c r="P49" i="29" s="1"/>
  <c r="P23" i="29"/>
  <c r="O37" i="29"/>
  <c r="O45" i="29"/>
  <c r="O56" i="29"/>
  <c r="P56" i="29" s="1"/>
  <c r="O54" i="29"/>
  <c r="P54" i="29" s="1"/>
  <c r="P79" i="29"/>
  <c r="O25" i="29"/>
  <c r="O33" i="29"/>
  <c r="O41" i="29"/>
  <c r="O49" i="29"/>
  <c r="O58" i="29"/>
  <c r="P58" i="29" s="1"/>
  <c r="O66" i="29"/>
  <c r="P66" i="29" s="1"/>
  <c r="M74" i="29"/>
  <c r="P74" i="29" s="1"/>
  <c r="O78" i="29"/>
  <c r="P78" i="29" s="1"/>
  <c r="P60" i="29"/>
  <c r="P64" i="29"/>
  <c r="M72" i="29"/>
  <c r="P72" i="29" s="1"/>
  <c r="J82" i="29"/>
  <c r="M21" i="29"/>
  <c r="P76" i="29"/>
  <c r="P20" i="29"/>
  <c r="P62" i="29"/>
  <c r="M53" i="29"/>
  <c r="O53" i="29"/>
  <c r="M57" i="29"/>
  <c r="O57" i="29"/>
  <c r="M61" i="29"/>
  <c r="O61" i="29"/>
  <c r="M73" i="29"/>
  <c r="O73" i="29"/>
  <c r="M77" i="29"/>
  <c r="O77" i="29"/>
  <c r="M63" i="29"/>
  <c r="O63" i="29"/>
  <c r="M67" i="29"/>
  <c r="O67" i="29"/>
  <c r="M55" i="29"/>
  <c r="O55" i="29"/>
  <c r="M59" i="29"/>
  <c r="O59" i="29"/>
  <c r="M75" i="29"/>
  <c r="O75" i="29"/>
  <c r="M24" i="29"/>
  <c r="P24" i="29" s="1"/>
  <c r="O24" i="29"/>
  <c r="M28" i="29"/>
  <c r="O28" i="29"/>
  <c r="P28" i="29" s="1"/>
  <c r="M32" i="29"/>
  <c r="P32" i="29" s="1"/>
  <c r="O32" i="29"/>
  <c r="M36" i="29"/>
  <c r="O36" i="29"/>
  <c r="P36" i="29" s="1"/>
  <c r="M40" i="29"/>
  <c r="P40" i="29" s="1"/>
  <c r="O40" i="29"/>
  <c r="M44" i="29"/>
  <c r="O44" i="29"/>
  <c r="P44" i="29" s="1"/>
  <c r="M48" i="29"/>
  <c r="P48" i="29" s="1"/>
  <c r="O48" i="29"/>
  <c r="O80" i="29"/>
  <c r="M80" i="29"/>
  <c r="K50" i="29"/>
  <c r="M65" i="29"/>
  <c r="O65" i="29"/>
  <c r="M70" i="29"/>
  <c r="O70" i="29"/>
  <c r="O81" i="29"/>
  <c r="M81" i="29"/>
  <c r="K52" i="29"/>
  <c r="G83" i="29"/>
  <c r="M26" i="29"/>
  <c r="P26" i="29" s="1"/>
  <c r="O26" i="29"/>
  <c r="M30" i="29"/>
  <c r="O30" i="29"/>
  <c r="P30" i="29" s="1"/>
  <c r="M34" i="29"/>
  <c r="P34" i="29" s="1"/>
  <c r="O34" i="29"/>
  <c r="M38" i="29"/>
  <c r="O38" i="29"/>
  <c r="P38" i="29" s="1"/>
  <c r="M42" i="29"/>
  <c r="P42" i="29" s="1"/>
  <c r="O42" i="29"/>
  <c r="M46" i="29"/>
  <c r="O46" i="29"/>
  <c r="P46" i="29" s="1"/>
  <c r="I83" i="29"/>
  <c r="P18" i="29"/>
  <c r="K71" i="29"/>
  <c r="P21" i="29" l="1"/>
  <c r="J83" i="29"/>
  <c r="P80" i="29"/>
  <c r="P75" i="29"/>
  <c r="P67" i="29"/>
  <c r="P53" i="29"/>
  <c r="O50" i="29"/>
  <c r="P65" i="29"/>
  <c r="P55" i="29"/>
  <c r="P63" i="29"/>
  <c r="P73" i="29"/>
  <c r="P57" i="29"/>
  <c r="P81" i="29"/>
  <c r="P59" i="29"/>
  <c r="P77" i="29"/>
  <c r="P61" i="29"/>
  <c r="M71" i="29"/>
  <c r="M82" i="29" s="1"/>
  <c r="O71" i="29"/>
  <c r="M52" i="29"/>
  <c r="M68" i="29" s="1"/>
  <c r="K68" i="29"/>
  <c r="O52" i="29"/>
  <c r="O68" i="29" s="1"/>
  <c r="O82" i="29"/>
  <c r="P70" i="29"/>
  <c r="M50" i="29"/>
  <c r="K82" i="29"/>
  <c r="P50" i="29" l="1"/>
  <c r="M83" i="29"/>
  <c r="O83" i="29"/>
  <c r="P52" i="29"/>
  <c r="P71" i="29"/>
  <c r="P82" i="29" s="1"/>
  <c r="P68" i="29"/>
  <c r="K83" i="29"/>
  <c r="P88" i="29" l="1"/>
  <c r="P83" i="29"/>
  <c r="K236" i="31" l="1"/>
  <c r="K235" i="31"/>
  <c r="K233" i="31"/>
  <c r="L208" i="31"/>
  <c r="M207" i="31"/>
  <c r="K207" i="31"/>
  <c r="R206" i="31"/>
  <c r="R205" i="31"/>
  <c r="R204" i="31"/>
  <c r="R203" i="31"/>
  <c r="R202" i="31"/>
  <c r="R201" i="31"/>
  <c r="Q201" i="31"/>
  <c r="P201" i="31"/>
  <c r="I201" i="31"/>
  <c r="R200" i="31"/>
  <c r="Q200" i="31"/>
  <c r="P200" i="31"/>
  <c r="I200" i="31"/>
  <c r="R199" i="31"/>
  <c r="Q199" i="31"/>
  <c r="P199" i="31"/>
  <c r="I199" i="31"/>
  <c r="Q198" i="31"/>
  <c r="P198" i="31"/>
  <c r="O198" i="31"/>
  <c r="I198" i="31"/>
  <c r="R198" i="31" s="1"/>
  <c r="Q197" i="31"/>
  <c r="Q207" i="31" s="1"/>
  <c r="P197" i="31"/>
  <c r="P207" i="31" s="1"/>
  <c r="I197" i="31"/>
  <c r="R197" i="31" s="1"/>
  <c r="Q193" i="31"/>
  <c r="P193" i="31" s="1"/>
  <c r="K190" i="31"/>
  <c r="R188" i="31"/>
  <c r="R187" i="31"/>
  <c r="R186" i="31"/>
  <c r="R185" i="31"/>
  <c r="I185" i="31"/>
  <c r="R184" i="31"/>
  <c r="R183" i="31"/>
  <c r="R182" i="31"/>
  <c r="I182" i="31"/>
  <c r="R181" i="31"/>
  <c r="I181" i="31"/>
  <c r="R180" i="31"/>
  <c r="Q180" i="31"/>
  <c r="P180" i="31"/>
  <c r="I180" i="31"/>
  <c r="R179" i="31"/>
  <c r="I179" i="31"/>
  <c r="P178" i="31"/>
  <c r="I178" i="31"/>
  <c r="I190" i="31" s="1"/>
  <c r="K172" i="31"/>
  <c r="L172" i="31" s="1"/>
  <c r="L171" i="31"/>
  <c r="I169" i="31"/>
  <c r="I168" i="31"/>
  <c r="I167" i="31"/>
  <c r="I166" i="31"/>
  <c r="I165" i="31"/>
  <c r="I164" i="31"/>
  <c r="I170" i="31" s="1"/>
  <c r="I157" i="31"/>
  <c r="I156" i="31"/>
  <c r="I155" i="31"/>
  <c r="I154" i="31"/>
  <c r="I153" i="31"/>
  <c r="I152" i="31"/>
  <c r="I158" i="31" s="1"/>
  <c r="I144" i="31"/>
  <c r="I143" i="31"/>
  <c r="I142" i="31"/>
  <c r="I141" i="31"/>
  <c r="I140" i="31"/>
  <c r="I139" i="31"/>
  <c r="I145" i="31" s="1"/>
  <c r="Q132" i="31"/>
  <c r="L130" i="31"/>
  <c r="K129" i="31"/>
  <c r="R128" i="31"/>
  <c r="Q128" i="31"/>
  <c r="P128" i="31"/>
  <c r="I128" i="31"/>
  <c r="R127" i="31"/>
  <c r="R132" i="31" s="1"/>
  <c r="Q127" i="31"/>
  <c r="P127" i="31"/>
  <c r="P132" i="31" s="1"/>
  <c r="I127" i="31"/>
  <c r="I129" i="31" s="1"/>
  <c r="I114" i="31"/>
  <c r="I113" i="31"/>
  <c r="I112" i="31"/>
  <c r="I111" i="31"/>
  <c r="I110" i="31"/>
  <c r="I109" i="31"/>
  <c r="I115" i="31" s="1"/>
  <c r="I99" i="31"/>
  <c r="I98" i="31"/>
  <c r="I97" i="31"/>
  <c r="I96" i="31"/>
  <c r="I95" i="31"/>
  <c r="I94" i="31"/>
  <c r="I100" i="31" s="1"/>
  <c r="L85" i="31"/>
  <c r="K85" i="31"/>
  <c r="L84" i="31"/>
  <c r="J34" i="31"/>
  <c r="J33" i="31"/>
  <c r="J32" i="31"/>
  <c r="J31" i="31"/>
  <c r="J30" i="31"/>
  <c r="J29" i="31"/>
  <c r="J28" i="31"/>
  <c r="J27" i="31"/>
  <c r="J20" i="31"/>
  <c r="J19" i="31"/>
  <c r="J18" i="31"/>
  <c r="J17" i="31"/>
  <c r="J16" i="31"/>
  <c r="J15" i="31"/>
  <c r="J14" i="31"/>
  <c r="J13" i="31"/>
  <c r="F33" i="30"/>
  <c r="F34" i="30"/>
  <c r="K236" i="1"/>
  <c r="K235" i="1"/>
  <c r="K233" i="1"/>
  <c r="K230" i="1"/>
  <c r="L230" i="1" s="1"/>
  <c r="I219" i="1"/>
  <c r="I218" i="1"/>
  <c r="I217" i="1"/>
  <c r="I216" i="1"/>
  <c r="Q211" i="1"/>
  <c r="P211" i="1"/>
  <c r="L208" i="1"/>
  <c r="N207" i="1"/>
  <c r="M207" i="1"/>
  <c r="L207" i="1"/>
  <c r="K207" i="1"/>
  <c r="R206" i="1"/>
  <c r="R205" i="1"/>
  <c r="R204" i="1"/>
  <c r="R203" i="1"/>
  <c r="R202" i="1"/>
  <c r="Q201" i="1"/>
  <c r="R201" i="1" s="1"/>
  <c r="P201" i="1"/>
  <c r="Q200" i="1"/>
  <c r="P200" i="1"/>
  <c r="I200" i="1"/>
  <c r="R200" i="1" s="1"/>
  <c r="R199" i="1"/>
  <c r="Q199" i="1"/>
  <c r="P199" i="1"/>
  <c r="Q198" i="1"/>
  <c r="P198" i="1"/>
  <c r="O198" i="1"/>
  <c r="I198" i="1"/>
  <c r="R198" i="1" s="1"/>
  <c r="R197" i="1"/>
  <c r="Q197" i="1"/>
  <c r="Q207" i="1" s="1"/>
  <c r="Q214" i="1" s="1"/>
  <c r="P197" i="1"/>
  <c r="P207" i="1" s="1"/>
  <c r="P214" i="1" s="1"/>
  <c r="Q193" i="1"/>
  <c r="P193" i="1" s="1"/>
  <c r="L191" i="1"/>
  <c r="K190" i="1"/>
  <c r="R188" i="1"/>
  <c r="R187" i="1"/>
  <c r="R186" i="1"/>
  <c r="R185" i="1"/>
  <c r="R184" i="1"/>
  <c r="R183" i="1"/>
  <c r="R182" i="1"/>
  <c r="I182" i="1"/>
  <c r="I190" i="1" s="1"/>
  <c r="R181" i="1"/>
  <c r="Q180" i="1"/>
  <c r="R180" i="1" s="1"/>
  <c r="P180" i="1"/>
  <c r="R179" i="1"/>
  <c r="R178" i="1"/>
  <c r="P178" i="1"/>
  <c r="P194" i="1" s="1"/>
  <c r="K172" i="1"/>
  <c r="L172" i="1" s="1"/>
  <c r="L171" i="1"/>
  <c r="I169" i="1"/>
  <c r="I168" i="1"/>
  <c r="I167" i="1"/>
  <c r="I166" i="1"/>
  <c r="I165" i="1"/>
  <c r="I164" i="1"/>
  <c r="I170" i="1" s="1"/>
  <c r="I157" i="1"/>
  <c r="I156" i="1"/>
  <c r="I155" i="1"/>
  <c r="I154" i="1"/>
  <c r="I153" i="1"/>
  <c r="I152" i="1"/>
  <c r="I158" i="1" s="1"/>
  <c r="I144" i="1"/>
  <c r="I143" i="1"/>
  <c r="I142" i="1"/>
  <c r="I141" i="1"/>
  <c r="I140" i="1"/>
  <c r="I139" i="1"/>
  <c r="I145" i="1" s="1"/>
  <c r="P132" i="1"/>
  <c r="L130" i="1"/>
  <c r="K129" i="1"/>
  <c r="Q128" i="1"/>
  <c r="P128" i="1"/>
  <c r="I128" i="1"/>
  <c r="R128" i="1" s="1"/>
  <c r="Q127" i="1"/>
  <c r="Q132" i="1" s="1"/>
  <c r="P127" i="1"/>
  <c r="I127" i="1"/>
  <c r="R127" i="1" s="1"/>
  <c r="I114" i="1"/>
  <c r="I113" i="1"/>
  <c r="I112" i="1"/>
  <c r="I111" i="1"/>
  <c r="I110" i="1"/>
  <c r="I109" i="1"/>
  <c r="I115" i="1" s="1"/>
  <c r="I99" i="1"/>
  <c r="I98" i="1"/>
  <c r="I97" i="1"/>
  <c r="I96" i="1"/>
  <c r="I95" i="1"/>
  <c r="I94" i="1"/>
  <c r="I100" i="1" s="1"/>
  <c r="K85" i="1"/>
  <c r="L85" i="1" s="1"/>
  <c r="L84" i="1"/>
  <c r="H82" i="1"/>
  <c r="H80" i="1"/>
  <c r="H83" i="1" s="1"/>
  <c r="L71" i="1"/>
  <c r="M70" i="1"/>
  <c r="L70" i="1"/>
  <c r="I68" i="1"/>
  <c r="I67" i="1"/>
  <c r="I66" i="1"/>
  <c r="I65" i="1"/>
  <c r="I64" i="1"/>
  <c r="I63" i="1"/>
  <c r="I69" i="1" s="1"/>
  <c r="J34" i="1"/>
  <c r="J33" i="1"/>
  <c r="J32" i="1"/>
  <c r="J31" i="1"/>
  <c r="J30" i="1"/>
  <c r="J29" i="1"/>
  <c r="J28" i="1"/>
  <c r="J27" i="1"/>
  <c r="J20" i="1"/>
  <c r="J19" i="1"/>
  <c r="J18" i="1"/>
  <c r="J17" i="1"/>
  <c r="J16" i="1"/>
  <c r="J15" i="1"/>
  <c r="J14" i="1"/>
  <c r="J13" i="1"/>
  <c r="F34" i="3"/>
  <c r="K71" i="1" l="1"/>
  <c r="M55" i="1" s="1"/>
  <c r="I191" i="31"/>
  <c r="L191" i="31" s="1"/>
  <c r="L190" i="31"/>
  <c r="L129" i="31"/>
  <c r="P194" i="31"/>
  <c r="R207" i="31"/>
  <c r="R178" i="31"/>
  <c r="R194" i="31" s="1"/>
  <c r="Q194" i="31"/>
  <c r="I207" i="31"/>
  <c r="J233" i="31"/>
  <c r="L232" i="1"/>
  <c r="L233" i="1"/>
  <c r="R132" i="1"/>
  <c r="R194" i="1"/>
  <c r="Q215" i="1"/>
  <c r="P215" i="1"/>
  <c r="R207" i="1"/>
  <c r="L190" i="1"/>
  <c r="I129" i="1"/>
  <c r="L129" i="1" s="1"/>
  <c r="Q194" i="1"/>
  <c r="E46" i="30"/>
  <c r="E45" i="30"/>
  <c r="J42" i="30"/>
  <c r="I42" i="30"/>
  <c r="H42" i="30"/>
  <c r="G42" i="30"/>
  <c r="F42" i="30"/>
  <c r="E42" i="30"/>
  <c r="E41" i="30"/>
  <c r="E39" i="30"/>
  <c r="J38" i="30"/>
  <c r="I38" i="30"/>
  <c r="H38" i="30"/>
  <c r="G38" i="30"/>
  <c r="F38" i="30"/>
  <c r="E38" i="30"/>
  <c r="F37" i="30"/>
  <c r="G36" i="30"/>
  <c r="I37" i="30"/>
  <c r="G34" i="30"/>
  <c r="E34" i="30"/>
  <c r="E32" i="30"/>
  <c r="E31" i="30"/>
  <c r="E30" i="30"/>
  <c r="E29" i="30"/>
  <c r="J27" i="30"/>
  <c r="H27" i="30"/>
  <c r="F27" i="30"/>
  <c r="F17" i="30" s="1"/>
  <c r="E26" i="30"/>
  <c r="E23" i="30"/>
  <c r="E21" i="30"/>
  <c r="E19" i="30"/>
  <c r="J18" i="30"/>
  <c r="I18" i="30"/>
  <c r="H18" i="30"/>
  <c r="G18" i="30"/>
  <c r="F18" i="30"/>
  <c r="E18" i="30" s="1"/>
  <c r="J17" i="30"/>
  <c r="H17" i="30"/>
  <c r="E16" i="30"/>
  <c r="E15" i="30"/>
  <c r="H14" i="30"/>
  <c r="E14" i="30" s="1"/>
  <c r="E13" i="30"/>
  <c r="E12" i="30"/>
  <c r="E11" i="30"/>
  <c r="E9" i="30"/>
  <c r="J8" i="30"/>
  <c r="I8" i="30"/>
  <c r="H8" i="30"/>
  <c r="G8" i="30"/>
  <c r="F8" i="30"/>
  <c r="E46" i="3"/>
  <c r="F37" i="3"/>
  <c r="M71" i="1" l="1"/>
  <c r="L232" i="31"/>
  <c r="L233" i="31"/>
  <c r="N207" i="31"/>
  <c r="L207" i="31"/>
  <c r="F47" i="30"/>
  <c r="J235" i="1"/>
  <c r="E8" i="30"/>
  <c r="I27" i="30"/>
  <c r="I17" i="30" s="1"/>
  <c r="I47" i="30" s="1"/>
  <c r="L235" i="31" l="1"/>
  <c r="L236" i="31"/>
  <c r="L236" i="1"/>
  <c r="L235" i="1"/>
  <c r="I197" i="9" l="1"/>
  <c r="I237" i="36" l="1"/>
  <c r="I236" i="36"/>
  <c r="I235" i="36"/>
  <c r="I234" i="36"/>
  <c r="I233" i="36"/>
  <c r="I232" i="36"/>
  <c r="I231" i="36"/>
  <c r="I230" i="36"/>
  <c r="I238" i="36" s="1"/>
  <c r="I229" i="36"/>
  <c r="I222" i="36"/>
  <c r="I206" i="36"/>
  <c r="I185" i="36"/>
  <c r="I184" i="36"/>
  <c r="I183" i="36"/>
  <c r="I182" i="36"/>
  <c r="I181" i="36"/>
  <c r="I180" i="36"/>
  <c r="I186" i="36" s="1"/>
  <c r="I173" i="36"/>
  <c r="I172" i="36"/>
  <c r="I171" i="36"/>
  <c r="I170" i="36"/>
  <c r="I169" i="36"/>
  <c r="I174" i="36" s="1"/>
  <c r="I162" i="36"/>
  <c r="I161" i="36"/>
  <c r="I160" i="36"/>
  <c r="I159" i="36"/>
  <c r="I158" i="36"/>
  <c r="I157" i="36"/>
  <c r="I163" i="36" s="1"/>
  <c r="I147" i="36"/>
  <c r="I146" i="36"/>
  <c r="I148" i="36" s="1"/>
  <c r="I134" i="36"/>
  <c r="I133" i="36"/>
  <c r="I132" i="36"/>
  <c r="I131" i="36"/>
  <c r="I130" i="36"/>
  <c r="I129" i="36"/>
  <c r="I135" i="36" s="1"/>
  <c r="I119" i="36"/>
  <c r="I118" i="36"/>
  <c r="I117" i="36"/>
  <c r="I116" i="36"/>
  <c r="I115" i="36"/>
  <c r="I114" i="36"/>
  <c r="I120" i="36" s="1"/>
  <c r="J105" i="36"/>
  <c r="H104" i="36"/>
  <c r="H103" i="36"/>
  <c r="H102" i="36"/>
  <c r="H101" i="36"/>
  <c r="H100" i="36"/>
  <c r="H99" i="36"/>
  <c r="H105" i="36" s="1"/>
  <c r="I89" i="36"/>
  <c r="I88" i="36"/>
  <c r="I87" i="36"/>
  <c r="I86" i="36"/>
  <c r="I85" i="36"/>
  <c r="I84" i="36"/>
  <c r="I90" i="36" s="1"/>
  <c r="J74" i="36"/>
  <c r="J71" i="36"/>
  <c r="J69" i="36"/>
  <c r="J65" i="36"/>
  <c r="J75" i="36" s="1"/>
  <c r="J55" i="36"/>
  <c r="J54" i="36"/>
  <c r="J53" i="36"/>
  <c r="J52" i="36"/>
  <c r="J51" i="36"/>
  <c r="J50" i="36"/>
  <c r="J49" i="36"/>
  <c r="J48" i="36"/>
  <c r="J41" i="36"/>
  <c r="J40" i="36"/>
  <c r="J39" i="36"/>
  <c r="J38" i="36"/>
  <c r="J37" i="36"/>
  <c r="J36" i="36"/>
  <c r="J35" i="36"/>
  <c r="J34" i="36"/>
  <c r="C28" i="36"/>
  <c r="J27" i="36"/>
  <c r="J26" i="36"/>
  <c r="J25" i="36"/>
  <c r="J24" i="36"/>
  <c r="J23" i="36"/>
  <c r="J22" i="36"/>
  <c r="J21" i="36"/>
  <c r="J20" i="36"/>
  <c r="J19" i="36"/>
  <c r="J18" i="36"/>
  <c r="J28" i="36" s="1"/>
  <c r="E219" i="9"/>
  <c r="E226" i="9"/>
  <c r="E225" i="9"/>
  <c r="E224" i="9"/>
  <c r="E223" i="9"/>
  <c r="E222" i="9"/>
  <c r="E221" i="9"/>
  <c r="E220" i="9"/>
  <c r="I220" i="9" s="1"/>
  <c r="J241" i="36" l="1"/>
  <c r="I237" i="32"/>
  <c r="I236" i="32"/>
  <c r="I235" i="32"/>
  <c r="I234" i="32"/>
  <c r="I233" i="32"/>
  <c r="I232" i="32"/>
  <c r="I231" i="32"/>
  <c r="I230" i="32"/>
  <c r="I238" i="32" s="1"/>
  <c r="I229" i="32"/>
  <c r="I222" i="32"/>
  <c r="I206" i="32"/>
  <c r="I185" i="32"/>
  <c r="I184" i="32"/>
  <c r="I183" i="32"/>
  <c r="I182" i="32"/>
  <c r="I181" i="32"/>
  <c r="I180" i="32"/>
  <c r="I173" i="32"/>
  <c r="I172" i="32"/>
  <c r="I171" i="32"/>
  <c r="I170" i="32"/>
  <c r="I169" i="32"/>
  <c r="I174" i="32" s="1"/>
  <c r="I162" i="32"/>
  <c r="I161" i="32"/>
  <c r="I160" i="32"/>
  <c r="I159" i="32"/>
  <c r="I158" i="32"/>
  <c r="I157" i="32"/>
  <c r="I163" i="32" s="1"/>
  <c r="I147" i="32"/>
  <c r="I146" i="32"/>
  <c r="I148" i="32" s="1"/>
  <c r="I134" i="32"/>
  <c r="I133" i="32"/>
  <c r="I132" i="32"/>
  <c r="I131" i="32"/>
  <c r="I130" i="32"/>
  <c r="I129" i="32"/>
  <c r="I135" i="32" s="1"/>
  <c r="I119" i="32"/>
  <c r="I118" i="32"/>
  <c r="I117" i="32"/>
  <c r="I116" i="32"/>
  <c r="I115" i="32"/>
  <c r="I114" i="32"/>
  <c r="I120" i="32" s="1"/>
  <c r="J105" i="32"/>
  <c r="H104" i="32"/>
  <c r="H103" i="32"/>
  <c r="H102" i="32"/>
  <c r="H101" i="32"/>
  <c r="H100" i="32"/>
  <c r="H99" i="32"/>
  <c r="I89" i="32"/>
  <c r="I88" i="32"/>
  <c r="I87" i="32"/>
  <c r="I86" i="32"/>
  <c r="I85" i="32"/>
  <c r="I84" i="32"/>
  <c r="J74" i="32"/>
  <c r="J71" i="32"/>
  <c r="J69" i="32"/>
  <c r="J65" i="32"/>
  <c r="J55" i="32"/>
  <c r="J54" i="32"/>
  <c r="J53" i="32"/>
  <c r="J52" i="32"/>
  <c r="J51" i="32"/>
  <c r="J50" i="32"/>
  <c r="J49" i="32"/>
  <c r="J48" i="32"/>
  <c r="J41" i="32"/>
  <c r="J40" i="32"/>
  <c r="J39" i="32"/>
  <c r="J38" i="32"/>
  <c r="J37" i="32"/>
  <c r="J36" i="32"/>
  <c r="J35" i="32"/>
  <c r="J34" i="32"/>
  <c r="C28" i="32"/>
  <c r="J27" i="32"/>
  <c r="J26" i="32"/>
  <c r="J25" i="32"/>
  <c r="J24" i="32"/>
  <c r="J23" i="32"/>
  <c r="J22" i="32"/>
  <c r="J21" i="32"/>
  <c r="J20" i="32"/>
  <c r="J19" i="32"/>
  <c r="J18" i="32"/>
  <c r="J28" i="32" s="1"/>
  <c r="J75" i="32" l="1"/>
  <c r="I90" i="32"/>
  <c r="H105" i="32"/>
  <c r="I186" i="32"/>
  <c r="J241" i="32"/>
  <c r="CP40" i="10" l="1"/>
  <c r="G36" i="3" l="1"/>
  <c r="DS34" i="10" l="1"/>
  <c r="DS40" i="10" s="1"/>
  <c r="H90" i="9" l="1"/>
  <c r="I27" i="3" l="1"/>
  <c r="I222" i="9" l="1"/>
  <c r="I221" i="9"/>
  <c r="I226" i="9"/>
  <c r="I225" i="9"/>
  <c r="I224" i="9"/>
  <c r="I223" i="9"/>
  <c r="I232" i="9" l="1"/>
  <c r="J235" i="9" s="1"/>
  <c r="E11" i="3" l="1"/>
  <c r="I230" i="8" l="1"/>
  <c r="I231" i="8"/>
  <c r="I212" i="9"/>
  <c r="I213" i="9" s="1"/>
  <c r="I176" i="9"/>
  <c r="I175" i="9"/>
  <c r="I174" i="9"/>
  <c r="I173" i="9"/>
  <c r="I172" i="9"/>
  <c r="I171" i="9"/>
  <c r="I164" i="9"/>
  <c r="I163" i="9"/>
  <c r="I162" i="9"/>
  <c r="I161" i="9"/>
  <c r="I160" i="9"/>
  <c r="I153" i="9"/>
  <c r="I152" i="9"/>
  <c r="I151" i="9"/>
  <c r="I150" i="9"/>
  <c r="I149" i="9"/>
  <c r="I148" i="9"/>
  <c r="I138" i="9"/>
  <c r="I137" i="9"/>
  <c r="I139" i="9" s="1"/>
  <c r="I125" i="9"/>
  <c r="I124" i="9"/>
  <c r="I123" i="9"/>
  <c r="I122" i="9"/>
  <c r="I121" i="9"/>
  <c r="I120" i="9"/>
  <c r="I110" i="9"/>
  <c r="I109" i="9"/>
  <c r="I108" i="9"/>
  <c r="I107" i="9"/>
  <c r="I106" i="9"/>
  <c r="I105" i="9"/>
  <c r="H95" i="9"/>
  <c r="H94" i="9"/>
  <c r="H93" i="9"/>
  <c r="H92" i="9"/>
  <c r="H91" i="9"/>
  <c r="I80" i="9"/>
  <c r="I79" i="9"/>
  <c r="I78" i="9"/>
  <c r="I77" i="9"/>
  <c r="I76" i="9"/>
  <c r="I75" i="9"/>
  <c r="J46" i="9"/>
  <c r="J45" i="9"/>
  <c r="J44" i="9"/>
  <c r="J43" i="9"/>
  <c r="J42" i="9"/>
  <c r="J41" i="9"/>
  <c r="J40" i="9"/>
  <c r="J39" i="9"/>
  <c r="J47" i="9" s="1"/>
  <c r="J32" i="9"/>
  <c r="J31" i="9"/>
  <c r="J30" i="9"/>
  <c r="J29" i="9"/>
  <c r="J28" i="9"/>
  <c r="J27" i="9"/>
  <c r="J26" i="9"/>
  <c r="J25" i="9"/>
  <c r="J33" i="9" s="1"/>
  <c r="C19" i="9"/>
  <c r="I238" i="8"/>
  <c r="I237" i="8"/>
  <c r="I236" i="8"/>
  <c r="I235" i="8"/>
  <c r="I234" i="8"/>
  <c r="I233" i="8"/>
  <c r="I232" i="8"/>
  <c r="I223" i="8"/>
  <c r="I207" i="8"/>
  <c r="I185" i="8"/>
  <c r="I184" i="8"/>
  <c r="I183" i="8"/>
  <c r="I182" i="8"/>
  <c r="I181" i="8"/>
  <c r="I180" i="8"/>
  <c r="I173" i="8"/>
  <c r="I172" i="8"/>
  <c r="I171" i="8"/>
  <c r="I170" i="8"/>
  <c r="I169" i="8"/>
  <c r="I162" i="8"/>
  <c r="I161" i="8"/>
  <c r="I160" i="8"/>
  <c r="I159" i="8"/>
  <c r="I158" i="8"/>
  <c r="I157" i="8"/>
  <c r="I147" i="8"/>
  <c r="I146" i="8"/>
  <c r="I148" i="8" s="1"/>
  <c r="I134" i="8"/>
  <c r="I133" i="8"/>
  <c r="I132" i="8"/>
  <c r="I131" i="8"/>
  <c r="I130" i="8"/>
  <c r="I129" i="8"/>
  <c r="I119" i="8"/>
  <c r="I118" i="8"/>
  <c r="I117" i="8"/>
  <c r="I116" i="8"/>
  <c r="I115" i="8"/>
  <c r="I114" i="8"/>
  <c r="J105" i="8"/>
  <c r="H104" i="8"/>
  <c r="H103" i="8"/>
  <c r="H102" i="8"/>
  <c r="H101" i="8"/>
  <c r="H100" i="8"/>
  <c r="H99" i="8"/>
  <c r="I89" i="8"/>
  <c r="I88" i="8"/>
  <c r="I87" i="8"/>
  <c r="I86" i="8"/>
  <c r="I85" i="8"/>
  <c r="I84" i="8"/>
  <c r="J74" i="8"/>
  <c r="J71" i="8"/>
  <c r="J69" i="8"/>
  <c r="J65" i="8"/>
  <c r="J55" i="8"/>
  <c r="J54" i="8"/>
  <c r="J53" i="8"/>
  <c r="J52" i="8"/>
  <c r="J51" i="8"/>
  <c r="J50" i="8"/>
  <c r="J49" i="8"/>
  <c r="J48" i="8"/>
  <c r="J41" i="8"/>
  <c r="J40" i="8"/>
  <c r="J39" i="8"/>
  <c r="J38" i="8"/>
  <c r="J37" i="8"/>
  <c r="J36" i="8"/>
  <c r="J35" i="8"/>
  <c r="J34" i="8"/>
  <c r="C28" i="8"/>
  <c r="J25" i="8"/>
  <c r="J24" i="8"/>
  <c r="J21" i="8"/>
  <c r="J20" i="8"/>
  <c r="G33" i="34" l="1"/>
  <c r="G33" i="30"/>
  <c r="G34" i="3"/>
  <c r="I239" i="8"/>
  <c r="I81" i="9"/>
  <c r="I177" i="9"/>
  <c r="J236" i="9" s="1"/>
  <c r="I111" i="9"/>
  <c r="I165" i="9"/>
  <c r="I126" i="9"/>
  <c r="H96" i="9"/>
  <c r="I154" i="9"/>
  <c r="J75" i="8"/>
  <c r="I90" i="8"/>
  <c r="I135" i="8"/>
  <c r="I163" i="8"/>
  <c r="I186" i="8"/>
  <c r="I120" i="8"/>
  <c r="I174" i="8"/>
  <c r="H105" i="8"/>
  <c r="J27" i="8"/>
  <c r="J23" i="8"/>
  <c r="J19" i="8"/>
  <c r="J18" i="8"/>
  <c r="J22" i="8"/>
  <c r="J26" i="8"/>
  <c r="E33" i="30" l="1"/>
  <c r="E27" i="30" s="1"/>
  <c r="G27" i="30"/>
  <c r="G17" i="30" s="1"/>
  <c r="E33" i="34"/>
  <c r="E27" i="34" s="1"/>
  <c r="G27" i="34"/>
  <c r="G17" i="34" s="1"/>
  <c r="J242" i="8"/>
  <c r="J19" i="9"/>
  <c r="J28" i="8"/>
  <c r="G47" i="34" l="1"/>
  <c r="E47" i="34" s="1"/>
  <c r="E17" i="34"/>
  <c r="G47" i="30"/>
  <c r="E47" i="30" s="1"/>
  <c r="E17" i="30"/>
  <c r="J62" i="9"/>
  <c r="J65" i="9"/>
  <c r="J60" i="9"/>
  <c r="J56" i="9"/>
  <c r="J66" i="9" l="1"/>
  <c r="E45" i="3" l="1"/>
  <c r="J42" i="3"/>
  <c r="I42" i="3"/>
  <c r="H42" i="3"/>
  <c r="G42" i="3"/>
  <c r="F42" i="3"/>
  <c r="E41" i="3"/>
  <c r="E39" i="3"/>
  <c r="J38" i="3"/>
  <c r="I38" i="3"/>
  <c r="H38" i="3"/>
  <c r="G38" i="3"/>
  <c r="F38" i="3"/>
  <c r="E34" i="3"/>
  <c r="E33" i="3"/>
  <c r="E32" i="3"/>
  <c r="E31" i="3"/>
  <c r="E30" i="3"/>
  <c r="E29" i="3"/>
  <c r="J27" i="3"/>
  <c r="H27" i="3"/>
  <c r="G27" i="3"/>
  <c r="E26" i="3"/>
  <c r="E23" i="3"/>
  <c r="E21" i="3"/>
  <c r="E19" i="3"/>
  <c r="J18" i="3"/>
  <c r="I18" i="3"/>
  <c r="H18" i="3"/>
  <c r="G18" i="3"/>
  <c r="F18" i="3"/>
  <c r="E16" i="3"/>
  <c r="E15" i="3"/>
  <c r="E13" i="3"/>
  <c r="E12" i="3"/>
  <c r="E9" i="3"/>
  <c r="J8" i="3"/>
  <c r="I8" i="3"/>
  <c r="H17" i="3" l="1"/>
  <c r="H14" i="3" s="1"/>
  <c r="H8" i="3" s="1"/>
  <c r="I17" i="3"/>
  <c r="F27" i="3"/>
  <c r="J17" i="3"/>
  <c r="E27" i="3"/>
  <c r="E42" i="3"/>
  <c r="E38" i="3"/>
  <c r="E18" i="3"/>
  <c r="G17" i="3"/>
  <c r="G8" i="3" l="1"/>
  <c r="G47" i="3" s="1"/>
  <c r="K241" i="36"/>
  <c r="L241" i="36" s="1"/>
  <c r="K241" i="32"/>
  <c r="L241" i="32" s="1"/>
  <c r="F17" i="3"/>
  <c r="K242" i="8"/>
  <c r="L242" i="8" s="1"/>
  <c r="F8" i="3"/>
  <c r="F47" i="3" l="1"/>
  <c r="E47" i="3" s="1"/>
  <c r="E8" i="3"/>
  <c r="E17" i="3"/>
  <c r="E14" i="3"/>
</calcChain>
</file>

<file path=xl/comments1.xml><?xml version="1.0" encoding="utf-8"?>
<comments xmlns="http://schemas.openxmlformats.org/spreadsheetml/2006/main">
  <authors>
    <author/>
  </authors>
  <commentList>
    <comment ref="J11" authorId="0">
      <text>
        <r>
          <rPr>
            <b/>
            <sz val="9"/>
            <color rgb="FF000000"/>
            <rFont val="Tahoma"/>
            <family val="2"/>
            <charset val="204"/>
          </rPr>
          <t>код 613-гранты БУ
код 623-гранты АУ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J11" authorId="0">
      <text>
        <r>
          <rPr>
            <b/>
            <sz val="9"/>
            <color rgb="FF000000"/>
            <rFont val="Tahoma"/>
            <family val="2"/>
            <charset val="204"/>
          </rPr>
          <t>код 613-гранты БУ
код 623-гранты АУ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J11" authorId="0">
      <text>
        <r>
          <rPr>
            <b/>
            <sz val="9"/>
            <color rgb="FF000000"/>
            <rFont val="Tahoma"/>
            <family val="2"/>
            <charset val="204"/>
          </rPr>
          <t>код 613-гранты БУ
код 623-гранты АУ</t>
        </r>
      </text>
    </comment>
  </commentList>
</comments>
</file>

<file path=xl/sharedStrings.xml><?xml version="1.0" encoding="utf-8"?>
<sst xmlns="http://schemas.openxmlformats.org/spreadsheetml/2006/main" count="2582" uniqueCount="489">
  <si>
    <t>Расчеты (обоснования)</t>
  </si>
  <si>
    <t>1.Расчеты (обоснования) выплат персоналу (строка 210)</t>
  </si>
  <si>
    <t>1.1.Расчеты (обоснования) расходов на оплату труда</t>
  </si>
  <si>
    <t>№</t>
  </si>
  <si>
    <t>Должность, группа должностей</t>
  </si>
  <si>
    <t>Установленная численность</t>
  </si>
  <si>
    <t>Среднемесячный размер оплаты труда на одного работника, руб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</si>
  <si>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</si>
  <si>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</si>
  <si>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</si>
  <si>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</si>
  <si>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</si>
  <si>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</si>
  <si>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Итого:</t>
  </si>
  <si>
    <t>х</t>
  </si>
  <si>
    <t>1.2.Расчеты (обоснования) 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</si>
  <si>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</si>
  <si>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</t>
  </si>
  <si>
    <t>Количество работников, чел.</t>
  </si>
  <si>
    <t>Количест-во дней</t>
  </si>
  <si>
    <t>Сумма, руб (гр.3*гр.4*гр.5)</t>
  </si>
  <si>
    <t>1.3. Расчеты (обоснования) выплат персоналу по уходу за ребенком</t>
  </si>
  <si>
    <t>Численность рабоников, получающих пособие</t>
  </si>
  <si>
    <t>количество выплат  в год на одного работника</t>
  </si>
  <si>
    <t>Размер выплаты ( пособия) в месяц, руб</t>
  </si>
  <si>
    <t>1.4. Расчеты (обоснования)  страховых взносов на обязательное страхование в Пенсионный</t>
  </si>
  <si>
    <t xml:space="preserve">фонд РФ, в Фонд социального страхования РФ, в Федеральный фонд обязательного </t>
  </si>
  <si>
    <t>медицинского страхования</t>
  </si>
  <si>
    <t>Наименование государственного внебюджетнорго фонда</t>
  </si>
  <si>
    <t>Размер базы для начисления страховых взносов, руб</t>
  </si>
  <si>
    <t>Сумма взносов, руб</t>
  </si>
  <si>
    <t>Страховые взносы в Пенсионный фонд Российской Федерации, всего</t>
  </si>
  <si>
    <t>1.1.</t>
  </si>
  <si>
    <t>1.2.</t>
  </si>
  <si>
    <t>1.3.</t>
  </si>
  <si>
    <t xml:space="preserve"> </t>
  </si>
  <si>
    <t xml:space="preserve">        в том числе :                                                                                                                                                                     по ставке 22,0%</t>
  </si>
  <si>
    <t>с применением пониженных тарифов взносов в Пенсионный фонд РФ для отдельных категорий плательщиков</t>
  </si>
  <si>
    <t>Страховые взносы в Фонд социального страхования РФ, всего</t>
  </si>
  <si>
    <t>2.1.</t>
  </si>
  <si>
    <t xml:space="preserve">          в том числе:                                                                                                                                 обязательное страхование на случай временной нетрудоспособности и в связи с материнством по ставке 2,9%</t>
  </si>
  <si>
    <t>2.2.</t>
  </si>
  <si>
    <t xml:space="preserve">       по ставке 10%</t>
  </si>
  <si>
    <t>2.3.</t>
  </si>
  <si>
    <t xml:space="preserve">       обязательное социальное страхование от несчастных случаев на производстве и профессиональных заболеванийпо  ставке 0,2 %</t>
  </si>
  <si>
    <t xml:space="preserve">       с применением ставки взносов в Фонд социального страхования РФ  по ставке 0,0%</t>
  </si>
  <si>
    <t>2.4.</t>
  </si>
  <si>
    <t xml:space="preserve">      обязательное социальное страхование от несчастных случаев на производстве и профессиональных заболеваний по ставке 0,_%</t>
  </si>
  <si>
    <t>2.5.</t>
  </si>
  <si>
    <t xml:space="preserve">       обязательное социальное страхование от  несчастных случаев на производстве и профессиональных заболевания по ставке 0,_%</t>
  </si>
  <si>
    <t>Страховые взносы в Федеральный фонд обязательного медицинского страхования, всего ( по ставке  5,1%)</t>
  </si>
  <si>
    <t>Наименование показателя</t>
  </si>
  <si>
    <t>Размер одной выплаты, руб</t>
  </si>
  <si>
    <t>Количество выплат в год</t>
  </si>
  <si>
    <t>Общая сумма выплат, руб ( гр.3*гр.4)</t>
  </si>
  <si>
    <t>3. Расчет (обоснование) расходов на уплату налогов, сборов и иных платежей</t>
  </si>
  <si>
    <t>Источник финансового обеспечения ____________________________________________________</t>
  </si>
  <si>
    <t>Код видов расходов  __________________________________________________________________</t>
  </si>
  <si>
    <t>Источник финансового обеспечения ______________________________________________________</t>
  </si>
  <si>
    <t>Код видов расходов  ___________________________________________________________________</t>
  </si>
  <si>
    <t>Налоговая база, руб</t>
  </si>
  <si>
    <t>Ставка налога, %</t>
  </si>
  <si>
    <t>Фонд оплаты труда в год, руб  (гр.3*гр.4*(1+ гр.8/100)* гр9.*12)</t>
  </si>
  <si>
    <t>4.Расчет (обоснование) расходов на безвозмездные перечисления организациям</t>
  </si>
  <si>
    <t>Размер одной  выплаты, руб</t>
  </si>
  <si>
    <t>Общая сумма выплат, руб (гр.3* гр.4)</t>
  </si>
  <si>
    <t>5. Расчет  (обоснование) прочих расходов (кроме расходов на закупку товаров, работ, услуг)</t>
  </si>
  <si>
    <t>6. Расчет (обоснование) прочих расходов ( кроме расходов на закупку товаров, работ, услуг)</t>
  </si>
  <si>
    <t>Количество номеров</t>
  </si>
  <si>
    <t>Количество платежей в год</t>
  </si>
  <si>
    <t>Стоимость за единицу, руб</t>
  </si>
  <si>
    <t>Сумма руб. ( гр.3*гр.4*гр.5)</t>
  </si>
  <si>
    <t>6.1.Расчет (обоснование) расходов на оплату услуг связи</t>
  </si>
  <si>
    <t>6.2 Расчет  (обоснование) расходов  на опрлату транспорниых  услуг</t>
  </si>
  <si>
    <t>Цена услуги перевозки, руб</t>
  </si>
  <si>
    <t>Сумма, руб (гр.3* гр.4)</t>
  </si>
  <si>
    <t>6.4. Расчет (обоснование)  расходов на оплату аренды имущества</t>
  </si>
  <si>
    <t>6.3. Расчет (обоснование) расходов на оплату коммунальных услуг</t>
  </si>
  <si>
    <t>Размер потребления ресурсов</t>
  </si>
  <si>
    <t>Тариф ( с учетом НДС), руб</t>
  </si>
  <si>
    <t>Индексация, %</t>
  </si>
  <si>
    <t>Количество</t>
  </si>
  <si>
    <t>Ставка арендной платы</t>
  </si>
  <si>
    <t>Стоимость с учетом НДС, руб</t>
  </si>
  <si>
    <t>Объект</t>
  </si>
  <si>
    <t>Количество работ (услуг)</t>
  </si>
  <si>
    <t>Стоимость работ (услуг), руб</t>
  </si>
  <si>
    <t>Количество договоров</t>
  </si>
  <si>
    <t>Стоимость  услуги, руб</t>
  </si>
  <si>
    <t>6.7.Расчет (обоснование) расходов на приобретение основных средств, материальных запасов</t>
  </si>
  <si>
    <t>Средняя стоимость, руб</t>
  </si>
  <si>
    <t>2.Расчеты (обоснования) расходов на социальные и иные выплаты населению</t>
  </si>
  <si>
    <t>Сумма исчисленного налога, подлежащего уплате, руб (гр.3*гр.4/100)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</si>
  <si>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</si>
  <si>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</si>
  <si>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</si>
  <si>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</si>
  <si>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План финансово - хозяйственной деятельности</t>
  </si>
  <si>
    <t>КОДЫ</t>
  </si>
  <si>
    <t xml:space="preserve">Форма по КФД </t>
  </si>
  <si>
    <t xml:space="preserve">Дата </t>
  </si>
  <si>
    <t>Наименование муниципального бюджетного/ автономного учреждения</t>
  </si>
  <si>
    <t>ИНН/КПП</t>
  </si>
  <si>
    <t>Единица измерения: руб.</t>
  </si>
  <si>
    <t xml:space="preserve">по ОКЕИ </t>
  </si>
  <si>
    <t>Наименование органа, осуществляющего</t>
  </si>
  <si>
    <t>Код по реестру участников бюджетного процесса, а также юридических лиц , не являющихся участниками бюджетного процесса</t>
  </si>
  <si>
    <t>Код строки</t>
  </si>
  <si>
    <t xml:space="preserve">Код по бюджетной классификации </t>
  </si>
  <si>
    <t>Объем финансового обеспечения, руб. (с точностью до двух знаков после запятой –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</si>
  <si>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</si>
  <si>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</si>
  <si>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</si>
  <si>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</si>
  <si>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</si>
  <si>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</si>
  <si>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</si>
  <si>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</si>
  <si>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</si>
  <si>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</si>
  <si>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 xml:space="preserve">безвозмездные поступления 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</si>
  <si>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</si>
  <si>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</si>
  <si>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</si>
  <si>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</si>
  <si>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</si>
  <si>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</si>
  <si>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</si>
  <si>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всего: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</si>
  <si>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</si>
  <si>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</si>
  <si>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</si>
  <si>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</si>
  <si>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</si>
  <si>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</si>
  <si>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</si>
  <si>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</si>
  <si>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 услуги по содержанию имущества</t>
  </si>
  <si>
    <t>226,310,340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</si>
  <si>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</si>
  <si>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</si>
  <si>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</si>
  <si>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</si>
  <si>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</si>
  <si>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</si>
  <si>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</si>
  <si>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</si>
  <si>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</si>
  <si>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</si>
  <si>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</si>
  <si>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</si>
  <si>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</si>
  <si>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</si>
  <si>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</si>
  <si>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</si>
  <si>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</si>
  <si>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Районный коэффи-циент, северные надбавки</t>
  </si>
  <si>
    <t>Код видов расходов  ________111,112,113,119_________________________________________________________</t>
  </si>
  <si>
    <t>роспись на 31.03.2017</t>
  </si>
  <si>
    <t>налог на имущество</t>
  </si>
  <si>
    <t>налог на землю</t>
  </si>
  <si>
    <t>по росписи на 31.03.2017</t>
  </si>
  <si>
    <t>МБ</t>
  </si>
  <si>
    <t>МБ,РБ</t>
  </si>
  <si>
    <t>тепловая энергия</t>
  </si>
  <si>
    <t>электроэнергия</t>
  </si>
  <si>
    <t>горячее водоснабжение</t>
  </si>
  <si>
    <t>водоснабжение</t>
  </si>
  <si>
    <t>водоотведение</t>
  </si>
  <si>
    <t>интернет</t>
  </si>
  <si>
    <t>6.5. Расчет (обоснование) расходов на оплату работ, услуг по содержанию имущества</t>
  </si>
  <si>
    <t xml:space="preserve">6.6. Расчет (обоснование) расходов на оплату прочих работ, услуг </t>
  </si>
  <si>
    <t>вывоз мусора</t>
  </si>
  <si>
    <t>Количество услуг перевозки</t>
  </si>
  <si>
    <t>техобслуживание КТС</t>
  </si>
  <si>
    <t>техобслуживание АПС</t>
  </si>
  <si>
    <t>испытание пожарных кранов</t>
  </si>
  <si>
    <t>охрана КТС</t>
  </si>
  <si>
    <t>сан.гигиеническая подготовка</t>
  </si>
  <si>
    <t>медосмотр</t>
  </si>
  <si>
    <t>сервисное обслуживание приборов учета</t>
  </si>
  <si>
    <t>производственный контроль</t>
  </si>
  <si>
    <t>прочие работы, услуги и товары</t>
  </si>
  <si>
    <t>Всего по субвенции на выполнение муниципального задания:</t>
  </si>
  <si>
    <t>Выделено бюджетных ассигнований</t>
  </si>
  <si>
    <t>Субсидия на выполнение муниципального задания</t>
  </si>
  <si>
    <t>Поступления от услуг на платной основе и от  иной приносящей доход деятельности</t>
  </si>
  <si>
    <t>Субсидии на  иные выплаты</t>
  </si>
  <si>
    <t>Председатель МУ Комитета по образованию</t>
  </si>
  <si>
    <t>(наименование должности лица, утверждающего документ; наименование органа,</t>
  </si>
  <si>
    <t>Администрации г.Улан-Удэ</t>
  </si>
  <si>
    <t>осуществляющего функции и полномочия учредителя (учреждения))</t>
  </si>
  <si>
    <t>У.С.Афанасьева</t>
  </si>
  <si>
    <t>"</t>
  </si>
  <si>
    <t xml:space="preserve"> г.</t>
  </si>
  <si>
    <t>СВЕДЕНИЯ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</si>
  <si>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</si>
  <si>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</si>
  <si>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</si>
  <si>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</si>
  <si>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</si>
  <si>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</si>
  <si>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по ОКПО</t>
  </si>
  <si>
    <t>0326038296/032601001</t>
  </si>
  <si>
    <t>Дата представления предыдущих Сведений</t>
  </si>
  <si>
    <t>Наименование бюджета</t>
  </si>
  <si>
    <t>бюджет городского округа г.Улан-Удэ</t>
  </si>
  <si>
    <t>по ОКАТО</t>
  </si>
  <si>
    <t>МУ Комитет по образованию Администрации г.Улан-Удэ</t>
  </si>
  <si>
    <t>функции и полномочия учредителя</t>
  </si>
  <si>
    <t>Глава по БК</t>
  </si>
  <si>
    <t>МУ Комитет по финансам Администрации г.Улан-Удэ</t>
  </si>
  <si>
    <t>ведение лицевого счета по иным субсидиям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</si>
  <si>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</si>
  <si>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</si>
  <si>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</si>
  <si>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</si>
  <si>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Наименование субсидии</t>
  </si>
  <si>
    <t>Код
субсидии</t>
  </si>
  <si>
    <t>Код
КОСГУ</t>
  </si>
  <si>
    <t>Разрешенный к использованию</t>
  </si>
  <si>
    <t>Планируемые</t>
  </si>
  <si>
    <t>остаток субсидии прошлых лет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</si>
  <si>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</si>
  <si>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</si>
  <si>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</si>
  <si>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</si>
  <si>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</si>
  <si>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</si>
  <si>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</si>
  <si>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</si>
  <si>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Заместитель</t>
  </si>
  <si>
    <t>начальника</t>
  </si>
  <si>
    <t>учреждения</t>
  </si>
  <si>
    <t>Ответственный</t>
  </si>
  <si>
    <t>исполнитель</t>
  </si>
  <si>
    <t>(должность)</t>
  </si>
  <si>
    <t>(телефон)</t>
  </si>
  <si>
    <t>44-20-47</t>
  </si>
  <si>
    <t xml:space="preserve">ОБ ОПЕРАЦИЯХ С ЦЕЛЕВЫМИ СУБСИДИЯМИ, ПРЕДОСТАВЛЕННЫМИ ГОСУДАРСТВЕННОМУ (МУНИЦИПАЛЬНОМУ) УЧРЕЖДЕНИЮ </t>
  </si>
  <si>
    <t>приносящий доход деятельность</t>
  </si>
  <si>
    <t>Сумма взносов, руб.*</t>
  </si>
  <si>
    <t>* выделено бюджетных ассигнований</t>
  </si>
  <si>
    <t>Сумма исчисленного налога, подлежащего уплате, руб (гр.3*гр.4/100)*</t>
  </si>
  <si>
    <t>Сумма руб. ( гр.3*гр.4*гр.5)*</t>
  </si>
  <si>
    <t>в школах норматив 1276 руб на 1 ребенка</t>
  </si>
  <si>
    <t xml:space="preserve">  в т.ч.расходы на закупку  товаров, рбот, услуг</t>
  </si>
  <si>
    <t>Сумма, руб (гр.3* гр.4)*</t>
  </si>
  <si>
    <t>*выделено бюджетных ассигнований</t>
  </si>
  <si>
    <t>ПФХД</t>
  </si>
  <si>
    <t>6.2 Расчет  (обоснование) расходов  на оплату транспортных  услуг</t>
  </si>
  <si>
    <t>питание детей сад</t>
  </si>
  <si>
    <t>питание детей ясли</t>
  </si>
  <si>
    <t>питание детей 50% льготники</t>
  </si>
  <si>
    <t>питание детей в группах кратковременого пребывания</t>
  </si>
  <si>
    <t>расходные материалы сад</t>
  </si>
  <si>
    <t>расходные материалы ясли</t>
  </si>
  <si>
    <t>расходные материалы 50% льготники</t>
  </si>
  <si>
    <t>увеличение стоимости основных средств</t>
  </si>
  <si>
    <t>увеличение стоимости материальных запасов</t>
  </si>
  <si>
    <t>Муниципального бюджетного дошкольного общеобразовательного учреждения детский сад № 72 "Аленушка "</t>
  </si>
  <si>
    <t>111,112,113,119</t>
  </si>
  <si>
    <t>Код видов расходов  ________________________________________________________________</t>
  </si>
  <si>
    <t xml:space="preserve">к плану финансово-хозяйственной деятельности за 2018 год </t>
  </si>
  <si>
    <t>к плану финансово-хозяйственной деятельности по состоянию на 31.03.2017 года</t>
  </si>
  <si>
    <t xml:space="preserve">к плану финансово-хозяйственной деятельности за 2019 год </t>
  </si>
  <si>
    <t>расходные материалы  8 руб (ПАГ № 305 от 15.10.14) -100%</t>
  </si>
  <si>
    <t>расходные материалы  8 руб (ПАГ №305 от 15.10.14) -50 %</t>
  </si>
  <si>
    <t>приобретение продуктов питания (ПАГ № 82 от 07.04.15) льготники- 100%</t>
  </si>
  <si>
    <t>приобретение продуктов питания (ПАГ № 82 от 07.04.15) льготники- 50%</t>
  </si>
  <si>
    <t>обеспечение образовательного процесса   (приобретение учебников и учебных пособий, средств обучения, игр, игрушек) Постановление Правительства РБ № 616 от 09.12.14</t>
  </si>
  <si>
    <t>выплаты компенсационного характера к заработной плате</t>
  </si>
  <si>
    <t>районный коэффициент (РК)</t>
  </si>
  <si>
    <t>ПФХД 2017</t>
  </si>
  <si>
    <t>базовый (должностной) оклад</t>
  </si>
  <si>
    <t>сумма базовых (должностных) окладов</t>
  </si>
  <si>
    <t>итого без РК,СН</t>
  </si>
  <si>
    <t>доплата за работу в специальных группах (логопедических, санаторных)</t>
  </si>
  <si>
    <t>за особые усл. тр.,ночн.,празд.</t>
  </si>
  <si>
    <t>%</t>
  </si>
  <si>
    <t>Обслуживающий персонал</t>
  </si>
  <si>
    <t>Повар</t>
  </si>
  <si>
    <t>Рабочий по комплексному обслуживанию и ремонту зданий</t>
  </si>
  <si>
    <t>Подсобный рабочий</t>
  </si>
  <si>
    <t>Кастелянша</t>
  </si>
  <si>
    <t>Дворник</t>
  </si>
  <si>
    <t>Сторож</t>
  </si>
  <si>
    <t>Кладовщик</t>
  </si>
  <si>
    <t>Уборщик служебных помещений</t>
  </si>
  <si>
    <t>ИТОГО</t>
  </si>
  <si>
    <t>Учебно-вспомогательный персонал</t>
  </si>
  <si>
    <t>Заведующий хозяйством</t>
  </si>
  <si>
    <t>Шеф-повар</t>
  </si>
  <si>
    <t>Инженер-программист</t>
  </si>
  <si>
    <t>Младший воспитатель</t>
  </si>
  <si>
    <t>Прочий педагогический персонал</t>
  </si>
  <si>
    <t>Музыкальный руководитель</t>
  </si>
  <si>
    <t>Воспитатель</t>
  </si>
  <si>
    <t>Педагог-психолог</t>
  </si>
  <si>
    <t>Учитель бурятского языка</t>
  </si>
  <si>
    <t>Руководитель физического воспитания</t>
  </si>
  <si>
    <t>Учитель-дефектолог</t>
  </si>
  <si>
    <t>Учитель-логопед</t>
  </si>
  <si>
    <t>Старший методист</t>
  </si>
  <si>
    <t>Административно-управленческий персонал</t>
  </si>
  <si>
    <t>Заведующий</t>
  </si>
  <si>
    <t>Заместитель заведующего по административно-хозяйственной части</t>
  </si>
  <si>
    <t>ВСЕГО</t>
  </si>
  <si>
    <t>Замена, уходящих в отпуск в месяц</t>
  </si>
  <si>
    <t>Стимулирующие выплаты ( из мест.бюджета)</t>
  </si>
  <si>
    <t>проставить количество</t>
  </si>
  <si>
    <t>12 месяцев</t>
  </si>
  <si>
    <t>кг</t>
  </si>
  <si>
    <t>м3</t>
  </si>
  <si>
    <t>м2</t>
  </si>
  <si>
    <t>шт</t>
  </si>
  <si>
    <t xml:space="preserve">  в т.ч.расходы на закупку  товаров, работ, услуг</t>
  </si>
  <si>
    <t>остаток на нач.года</t>
  </si>
  <si>
    <t>начало расчета(обоснования)на странице штатное расписание</t>
  </si>
  <si>
    <t>Адрес фактического местонахождения муниципального бюджетного/ автономного учреждения (подразделения)</t>
  </si>
  <si>
    <t>вывод сигнала на пульт 01</t>
  </si>
  <si>
    <t>ремонт оборудования</t>
  </si>
  <si>
    <t xml:space="preserve">
</t>
  </si>
  <si>
    <t>Муниципальное бюджетное  дошкольное образовательное учреждение детский сад № 143 "Золотая рыбка"</t>
  </si>
  <si>
    <t>ТО видеонаблюдения</t>
  </si>
  <si>
    <t>хозтовары</t>
  </si>
  <si>
    <t>В,В, Хараева</t>
  </si>
  <si>
    <t>Россия, Бурятия Респ, 670024, г. Улан-Удэ, ул.Буйко 27а</t>
  </si>
  <si>
    <t>0001</t>
  </si>
  <si>
    <t>Руководитель структурного подразделения</t>
  </si>
  <si>
    <t>остаток</t>
  </si>
  <si>
    <t xml:space="preserve">стирка </t>
  </si>
  <si>
    <t>мо</t>
  </si>
  <si>
    <t>МБ ДОУ детский сад № 143 "Золотая рыбка"</t>
  </si>
  <si>
    <t>(подпись)                              (расшифровка подписи)</t>
  </si>
  <si>
    <t>_____________________                 И.А. Агапова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</si>
  <si>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</si>
  <si>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</si>
  <si>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</si>
  <si>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-</t>
  </si>
  <si>
    <t>Садовник</t>
  </si>
  <si>
    <t>Делопроизводитель</t>
  </si>
  <si>
    <t>Специалист по охране труда</t>
  </si>
  <si>
    <t>Специалист по кадрам</t>
  </si>
  <si>
    <t>Социальный педагог</t>
  </si>
  <si>
    <t>Ш Т А Т Н О Е     Р А С П И С А Н И Е   Н А 01.01.2019</t>
  </si>
  <si>
    <t xml:space="preserve">к плану финансово-хозяйственной деятельности за 2020 год </t>
  </si>
  <si>
    <t xml:space="preserve">*остаток на начало года соггласно приказа КО </t>
  </si>
  <si>
    <t>ЖБО</t>
  </si>
  <si>
    <t>18</t>
  </si>
  <si>
    <t>субсидия на проведение мероприятий по ресурсо- и энергосбережению</t>
  </si>
  <si>
    <t>г. Улан-Удэ, ул.Буйко 27а</t>
  </si>
  <si>
    <t>ремонт помещения</t>
  </si>
  <si>
    <t>расходные материалы в группах кратковременного пребывания</t>
  </si>
  <si>
    <t>дератизация, дезинсекция</t>
  </si>
  <si>
    <t>Раздел 3.  Сведения о средствах, поступающих во временное распоряжение учреждения</t>
  </si>
  <si>
    <t>на ____________________________ 20__ г.</t>
  </si>
  <si>
    <t>(очередной финансовый год)</t>
  </si>
  <si>
    <t>Сумма (руб., 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</si>
  <si>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</si>
  <si>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</si>
  <si>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</si>
  <si>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</si>
  <si>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</si>
  <si>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</si>
  <si>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 xml:space="preserve">Исполнитель:                                       </t>
  </si>
  <si>
    <t>________</t>
  </si>
  <si>
    <t>(подпись)              (расшифровка подписи)</t>
  </si>
  <si>
    <t>Раздел 4. Справочная информация</t>
  </si>
  <si>
    <t>Сумма  руб. (с точностью до двух знаков после запятой – 0,00)</t>
  </si>
  <si>
    <t>Объем публичных обязательств, всего:</t>
  </si>
  <si>
    <t>Объем бюджетных инвестиций (в части переданных полномочий 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</si>
  <si>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</si>
  <si>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                            __________</t>
  </si>
  <si>
    <t>"___" _________ 20__                                      подпись (расшифровка подписи)</t>
  </si>
  <si>
    <t>Заместитель начальника                              ____________В.В.Хараева</t>
  </si>
  <si>
    <t xml:space="preserve"> учреждения                                     </t>
  </si>
  <si>
    <t>"___" _________ 20__                                       подпись (расшифровка подписи)</t>
  </si>
  <si>
    <t>Главный бухгалтер учреждения                   ___________Е.В.Снегирева</t>
  </si>
  <si>
    <t>Исполнитель                                                 __________</t>
  </si>
  <si>
    <t>И.А.Агапова</t>
  </si>
  <si>
    <t>1.4. Общая балансовая стоимость муниципального недвижимого имущества, всего, в том числе:</t>
  </si>
  <si>
    <t>1.4.1. Стоимость имущества, закрепленного собственником имущества за муниципальным учреждением на праве оперативного управления.</t>
  </si>
  <si>
    <t>1.4.2. Стоимость имущества, приобретенного муниципальным учреждением (подразделением) за счет выделенных собственником имущества учреждения средств.</t>
  </si>
  <si>
    <t>1.4.3. Стоимость имущества, приобретенного муниципальным учреждением за счет доходов, полученных от платной и иной приносящей доход деятельности.</t>
  </si>
  <si>
    <t>1.4.4. Остаточная стоимость недвижимого муниципального имущества.</t>
  </si>
  <si>
    <t>1.5. Общая балансовая стоимость движимого муниципального имущества, всего, в том числе:</t>
  </si>
  <si>
    <t>1.5.1. Общая балансовая стоимость особо ценного движимого имущества.</t>
  </si>
  <si>
    <t>1.5.2. Остаточная стоимость особо ценного движимого имущества.</t>
  </si>
  <si>
    <t>Исполнитель:</t>
  </si>
  <si>
    <t>__________</t>
  </si>
  <si>
    <t>Расшифровка подписи</t>
  </si>
  <si>
    <t>Раздел 1. Показатели финансового состояния учреждения</t>
  </si>
  <si>
    <t>(последнюю отчетную дату)</t>
  </si>
  <si>
    <t>N п/п</t>
  </si>
  <si>
    <t>Сумма,  руб. (с точностью до двух знаков после запятой – 0,00)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</si>
  <si>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</si>
  <si>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</si>
  <si>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</si>
  <si>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</si>
  <si>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</si>
  <si>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</si>
  <si>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</si>
  <si>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</si>
  <si>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</si>
  <si>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</si>
  <si>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</si>
  <si>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</si>
  <si>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</si>
  <si>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</si>
  <si>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</si>
  <si>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Главный бухгалтер                                                                          _________________ Е.В. Снегирева</t>
  </si>
  <si>
    <t xml:space="preserve">                                                                                   (подпись)                                           (расшифровка подписи)</t>
  </si>
  <si>
    <t xml:space="preserve">                                                                                   (подпись)                                            (расшифровка подписи)</t>
  </si>
  <si>
    <t xml:space="preserve">Исполнитель                                                                                  __________________                                                                        </t>
  </si>
  <si>
    <t xml:space="preserve">                                                                                  (подпись)                                              (расшифровка подписи)</t>
  </si>
  <si>
    <t>Сведения о деятельности муниципального бюджетного/</t>
  </si>
  <si>
    <t>автономного учреждения</t>
  </si>
  <si>
    <t>1.1. Цели деятельности муниципального учреждения.</t>
  </si>
  <si>
    <t>1.2. Виды деятельности муниципального учреждения.</t>
  </si>
  <si>
    <t xml:space="preserve">1.3. Перечень услуг (работ), относящихся в соответствии с уставом к основным видам деятельности учреждения, </t>
  </si>
  <si>
    <t>в том числе на платной основе.</t>
  </si>
  <si>
    <t>** остаток на начало года  согласно приказа КО №2 от 09.01.2018</t>
  </si>
  <si>
    <t>субсидия на капитальный ремонт имущества, находящегося в муниципальной собственности</t>
  </si>
  <si>
    <t>Обучение и воспитание детей с учетом особенностей физического, психического развития, индивидуальных возможностей</t>
  </si>
  <si>
    <t>и способностей, обеспечение готовности к школьному обучению.</t>
  </si>
  <si>
    <t>1.2.1 Реализация основных образовательных программ дошкольного образования (основные и дополнительные) согласно</t>
  </si>
  <si>
    <t>направлениям деятельности, указанным в лицензии;</t>
  </si>
  <si>
    <t xml:space="preserve">1.2.2 Осуществление методических, научно-исследовательских и творческих работ, а также инновационной деятельности в </t>
  </si>
  <si>
    <t>области образования;</t>
  </si>
  <si>
    <t>1.2.3 Сохранение и укрепление физического и психического здоровья детей;</t>
  </si>
  <si>
    <t xml:space="preserve">1.2.4 Познавательно-речевое, физическое, интеллектуальное и личностное развитие каждого ребенка с учетом его </t>
  </si>
  <si>
    <t>индивидуальных способностей;</t>
  </si>
  <si>
    <t>Услуги на платной основе не предоставляем.</t>
  </si>
  <si>
    <t>Л.А. Цыренова</t>
  </si>
  <si>
    <t>В.И.Доржиев</t>
  </si>
  <si>
    <t>замер сопротивления</t>
  </si>
  <si>
    <t>Стирка белья</t>
  </si>
  <si>
    <t>Поверка, зарядка огнетушителей</t>
  </si>
  <si>
    <t>поверка монометров</t>
  </si>
  <si>
    <t>поверка весов</t>
  </si>
  <si>
    <t>ФОТ в мес. (мест.бюдж.) 08.01.01</t>
  </si>
  <si>
    <t>ФОТ в мес. (респ.бюдж.) 08.03.31</t>
  </si>
  <si>
    <t>ФОТ в мес. (мест.бюдж.) 08.04.22</t>
  </si>
  <si>
    <t>наименование должностей</t>
  </si>
  <si>
    <t>кол-во шт.ед</t>
  </si>
  <si>
    <t xml:space="preserve"> выплаты компенсационного характера</t>
  </si>
  <si>
    <t>итого:</t>
  </si>
  <si>
    <t>доведение до МРОТ</t>
  </si>
  <si>
    <t>процентная надбавка за стаж работы в южных районах Восточной Сибири (СН)</t>
  </si>
  <si>
    <t>Инструктор по физической культуре(зал)</t>
  </si>
  <si>
    <t>Инструктор по физической культуре(бассейн)</t>
  </si>
  <si>
    <t>Педагог дополнительго образования</t>
  </si>
  <si>
    <t xml:space="preserve">Педагог-организатор </t>
  </si>
  <si>
    <t>Тренер-преподаватель</t>
  </si>
  <si>
    <t>Инструктор -методист</t>
  </si>
  <si>
    <t xml:space="preserve">Концертмейстер </t>
  </si>
  <si>
    <t xml:space="preserve">Воспитатель </t>
  </si>
  <si>
    <t>Методист</t>
  </si>
  <si>
    <t>Старший воспитатель(1 корп)</t>
  </si>
  <si>
    <t>Старший воспитатель(2 корп)</t>
  </si>
  <si>
    <t>Младший воспитатель(спец. гр)</t>
  </si>
  <si>
    <t>Младший воспитатель ночной группы</t>
  </si>
  <si>
    <t xml:space="preserve">Секретарь </t>
  </si>
  <si>
    <t>Секретарь руководителя</t>
  </si>
  <si>
    <t>Заведующий складом</t>
  </si>
  <si>
    <t xml:space="preserve">Инженер-энергетик (энергетик) </t>
  </si>
  <si>
    <t xml:space="preserve">Контрактный управляющий </t>
  </si>
  <si>
    <t>Специалист по закупкам</t>
  </si>
  <si>
    <t>Оператор электронно-вычислительных и вычислительных машин</t>
  </si>
  <si>
    <t>Оператор стиральных машин</t>
  </si>
  <si>
    <t>Вахтер</t>
  </si>
  <si>
    <t xml:space="preserve">Фонд стимулирование руководителя </t>
  </si>
  <si>
    <t>Стимулирующие выплаты ( из респ.бюджета)</t>
  </si>
  <si>
    <t>Всего ФЗП в мес</t>
  </si>
  <si>
    <t>по состоянию на 2019 год и плановый период  2020-2021 г.</t>
  </si>
  <si>
    <t>Раздел 2.1. Показатели выплат по расходам на закупку товаров, работ, услуг учреждения на                   20     г.</t>
  </si>
  <si>
    <t xml:space="preserve">к плану финансово-хозяйственной деятельности за 20     год </t>
  </si>
  <si>
    <t>Раздел 2. Показатели по поступлениям и выплатам учреждения на 20    г.</t>
  </si>
  <si>
    <t xml:space="preserve">к плану финансово-хозяйственной деятельности за 20    год </t>
  </si>
  <si>
    <t xml:space="preserve">к плану финансово-хозяйственной деятельности за 20      год </t>
  </si>
  <si>
    <t>"____"_______________ 20       г.</t>
  </si>
  <si>
    <r>
      <t>на</t>
    </r>
    <r>
      <rPr>
        <u/>
        <sz val="10"/>
        <color rgb="FF000000"/>
        <rFont val="Times New Roman"/>
        <family val="1"/>
        <charset val="204"/>
      </rPr>
      <t xml:space="preserve"> 01.12.2018</t>
    </r>
    <r>
      <rPr>
        <sz val="10"/>
        <color rgb="FF000000"/>
        <rFont val="Times New Roman"/>
        <family val="1"/>
        <charset val="204"/>
      </rPr>
      <t xml:space="preserve"> г.</t>
    </r>
  </si>
  <si>
    <t xml:space="preserve">Руководитель отдела по учету материальных ценностей        _________________ </t>
  </si>
  <si>
    <t>М.В. Доржиева</t>
  </si>
  <si>
    <t>Б.Д. Жигмитдоржиев</t>
  </si>
  <si>
    <t>Раздел 2. Показатели по поступлениям и выплатам учреждения на                           20     г.</t>
  </si>
  <si>
    <t>ПО СОСТОЯНИЮ НА                   20</t>
  </si>
  <si>
    <t>на начало   20     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</si>
</sst>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#,##0.00_ ;[Red]\-#,##0.00,"/>
    <numFmt numFmtId="165" formatCode="#,##0.00_р_."/>
    <numFmt numFmtId="166" formatCode="#,##0.00&quot;   &quot;"/>
    <numFmt numFmtId="167" formatCode="#,##0.00;[Red]\-#,##0.00;0.00"/>
    <numFmt numFmtId="168" formatCode="\ * #,##0.00&quot;    &quot;;\-* #,##0.00&quot;    &quot;;\ * \-#&quot;    &quot;;@\ "/>
    <numFmt numFmtId="169" formatCode="#,##0.0&quot;   &quot;"/>
    <numFmt numFmtId="170" formatCode="#,##0_р_."/>
    <numFmt numFmtId="171" formatCode="#,##0.0_р_."/>
  </numFmts>
  <fonts count="63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Courier New"/>
      <family val="3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0"/>
      <color rgb="FF0000FF"/>
      <name val="Times New Roman"/>
      <family val="2"/>
      <charset val="204"/>
    </font>
    <font>
      <sz val="10"/>
      <color rgb="FF0000FF"/>
      <name val="Times New Roman"/>
      <family val="2"/>
      <charset val="204"/>
    </font>
    <font>
      <b/>
      <sz val="9"/>
      <color rgb="FF000000"/>
      <name val="Tahoma"/>
      <family val="2"/>
      <charset val="204"/>
    </font>
    <font>
      <sz val="8"/>
      <color rgb="FF000000"/>
      <name val="Times New Roman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Courier New"/>
      <family val="3"/>
      <charset val="204"/>
    </font>
    <font>
      <sz val="9"/>
      <name val="Courier New"/>
      <family val="3"/>
      <charset val="204"/>
    </font>
    <font>
      <b/>
      <sz val="9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sz val="9"/>
      <color rgb="FF000000"/>
      <name val="Times New Roman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b/>
      <i/>
      <sz val="7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FF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1"/>
    </font>
    <font>
      <b/>
      <sz val="8"/>
      <name val="Times New Roman"/>
      <family val="1"/>
      <charset val="1"/>
    </font>
    <font>
      <sz val="8"/>
      <color indexed="8"/>
      <name val="Times New Roman"/>
      <family val="1"/>
      <charset val="1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ourier New"/>
      <family val="3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ourier New"/>
      <family val="3"/>
      <charset val="204"/>
    </font>
    <font>
      <b/>
      <sz val="9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FF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6"/>
      </patternFill>
    </fill>
    <fill>
      <patternFill patternType="solid">
        <fgColor rgb="FFFF0000"/>
        <bgColor rgb="FFFFFFCC"/>
      </patternFill>
    </fill>
    <fill>
      <patternFill patternType="solid">
        <fgColor indexed="9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8" fillId="0" borderId="0" applyBorder="0" applyProtection="0"/>
    <xf numFmtId="43" fontId="32" fillId="0" borderId="0" applyFont="0" applyFill="0" applyBorder="0" applyAlignment="0" applyProtection="0"/>
    <xf numFmtId="0" fontId="23" fillId="0" borderId="0"/>
    <xf numFmtId="0" fontId="38" fillId="0" borderId="0"/>
    <xf numFmtId="168" fontId="23" fillId="0" borderId="0" applyFill="0" applyBorder="0" applyAlignment="0" applyProtection="0"/>
    <xf numFmtId="0" fontId="46" fillId="0" borderId="0" applyNumberFormat="0" applyFill="0" applyBorder="0" applyAlignment="0" applyProtection="0"/>
    <xf numFmtId="0" fontId="52" fillId="0" borderId="0"/>
    <xf numFmtId="0" fontId="23" fillId="0" borderId="0"/>
    <xf numFmtId="0" fontId="23" fillId="0" borderId="0"/>
    <xf numFmtId="0" fontId="32" fillId="0" borderId="0"/>
    <xf numFmtId="0" fontId="32" fillId="0" borderId="0"/>
    <xf numFmtId="43" fontId="32" fillId="0" borderId="0" applyFont="0" applyFill="0" applyBorder="0" applyAlignment="0" applyProtection="0"/>
  </cellStyleXfs>
  <cellXfs count="5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11" fillId="0" borderId="0" xfId="0" applyFont="1"/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5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2" fontId="13" fillId="0" borderId="1" xfId="0" applyNumberFormat="1" applyFont="1" applyBorder="1"/>
    <xf numFmtId="0" fontId="13" fillId="0" borderId="1" xfId="0" applyFont="1" applyBorder="1" applyAlignment="1">
      <alignment vertical="center"/>
    </xf>
    <xf numFmtId="16" fontId="13" fillId="0" borderId="1" xfId="0" applyNumberFormat="1" applyFont="1" applyBorder="1" applyAlignment="1">
      <alignment horizontal="center"/>
    </xf>
    <xf numFmtId="4" fontId="13" fillId="0" borderId="1" xfId="0" applyNumberFormat="1" applyFont="1" applyBorder="1"/>
    <xf numFmtId="4" fontId="13" fillId="0" borderId="0" xfId="0" applyNumberFormat="1" applyFont="1"/>
    <xf numFmtId="4" fontId="13" fillId="0" borderId="1" xfId="0" applyNumberFormat="1" applyFont="1" applyBorder="1" applyAlignment="1">
      <alignment horizontal="center"/>
    </xf>
    <xf numFmtId="4" fontId="13" fillId="3" borderId="0" xfId="0" applyNumberFormat="1" applyFont="1" applyFill="1"/>
    <xf numFmtId="4" fontId="1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4" fillId="4" borderId="0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15" fillId="4" borderId="0" xfId="0" applyFont="1" applyFill="1" applyBorder="1" applyAlignment="1">
      <alignment horizontal="center" vertical="center" wrapText="1"/>
    </xf>
    <xf numFmtId="0" fontId="16" fillId="5" borderId="0" xfId="0" applyFont="1" applyFill="1"/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/>
    </xf>
    <xf numFmtId="0" fontId="13" fillId="5" borderId="0" xfId="0" applyFont="1" applyFill="1" applyAlignment="1">
      <alignment horizontal="center"/>
    </xf>
    <xf numFmtId="0" fontId="13" fillId="5" borderId="1" xfId="0" applyFont="1" applyFill="1" applyBorder="1"/>
    <xf numFmtId="0" fontId="13" fillId="5" borderId="1" xfId="0" applyFont="1" applyFill="1" applyBorder="1" applyAlignment="1">
      <alignment wrapText="1"/>
    </xf>
    <xf numFmtId="4" fontId="13" fillId="5" borderId="1" xfId="0" applyNumberFormat="1" applyFont="1" applyFill="1" applyBorder="1"/>
    <xf numFmtId="4" fontId="13" fillId="5" borderId="0" xfId="0" applyNumberFormat="1" applyFont="1" applyFill="1"/>
    <xf numFmtId="0" fontId="13" fillId="5" borderId="1" xfId="0" applyFont="1" applyFill="1" applyBorder="1" applyAlignment="1">
      <alignment vertical="center"/>
    </xf>
    <xf numFmtId="2" fontId="13" fillId="5" borderId="1" xfId="0" applyNumberFormat="1" applyFont="1" applyFill="1" applyBorder="1"/>
    <xf numFmtId="16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0" xfId="0" applyFont="1" applyFill="1" applyAlignment="1">
      <alignment horizontal="center"/>
    </xf>
    <xf numFmtId="4" fontId="13" fillId="5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3" fontId="1" fillId="5" borderId="1" xfId="0" applyNumberFormat="1" applyFont="1" applyFill="1" applyBorder="1" applyAlignment="1">
      <alignment horizontal="center"/>
    </xf>
    <xf numFmtId="4" fontId="13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1" fillId="5" borderId="0" xfId="0" applyFont="1" applyFill="1"/>
    <xf numFmtId="4" fontId="13" fillId="5" borderId="0" xfId="0" applyNumberFormat="1" applyFont="1" applyFill="1" applyAlignment="1">
      <alignment horizontal="left"/>
    </xf>
    <xf numFmtId="0" fontId="13" fillId="5" borderId="0" xfId="0" applyFont="1" applyFill="1" applyAlignment="1">
      <alignment horizontal="left"/>
    </xf>
    <xf numFmtId="0" fontId="18" fillId="0" borderId="0" xfId="0" applyFont="1" applyBorder="1" applyAlignment="1">
      <alignment horizontal="left"/>
    </xf>
    <xf numFmtId="0" fontId="19" fillId="0" borderId="0" xfId="0" applyFont="1"/>
    <xf numFmtId="0" fontId="20" fillId="0" borderId="8" xfId="0" applyFont="1" applyBorder="1" applyAlignment="1">
      <alignment horizontal="left"/>
    </xf>
    <xf numFmtId="0" fontId="18" fillId="0" borderId="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/>
    </xf>
    <xf numFmtId="49" fontId="26" fillId="0" borderId="11" xfId="0" applyNumberFormat="1" applyFont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0" fontId="27" fillId="0" borderId="0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2" fillId="0" borderId="8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18" fillId="0" borderId="1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wrapText="1"/>
    </xf>
    <xf numFmtId="4" fontId="13" fillId="5" borderId="0" xfId="0" applyNumberFormat="1" applyFont="1" applyFill="1" applyBorder="1" applyAlignment="1">
      <alignment horizontal="center" wrapText="1"/>
    </xf>
    <xf numFmtId="0" fontId="13" fillId="3" borderId="0" xfId="0" applyFont="1" applyFill="1"/>
    <xf numFmtId="0" fontId="12" fillId="2" borderId="0" xfId="0" applyFont="1" applyFill="1" applyAlignment="1">
      <alignment vertical="center"/>
    </xf>
    <xf numFmtId="0" fontId="1" fillId="2" borderId="0" xfId="0" applyFont="1" applyFill="1"/>
    <xf numFmtId="0" fontId="12" fillId="2" borderId="1" xfId="0" applyFont="1" applyFill="1" applyBorder="1" applyAlignment="1">
      <alignment vertical="center" wrapText="1"/>
    </xf>
    <xf numFmtId="4" fontId="1" fillId="2" borderId="0" xfId="0" applyNumberFormat="1" applyFont="1" applyFill="1"/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164" fontId="1" fillId="2" borderId="0" xfId="0" applyNumberFormat="1" applyFont="1" applyFill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4" fontId="13" fillId="5" borderId="15" xfId="0" applyNumberFormat="1" applyFont="1" applyFill="1" applyBorder="1" applyAlignment="1">
      <alignment horizontal="center" wrapText="1"/>
    </xf>
    <xf numFmtId="0" fontId="13" fillId="0" borderId="0" xfId="0" applyFont="1" applyBorder="1"/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4" fontId="13" fillId="0" borderId="0" xfId="0" applyNumberFormat="1" applyFont="1" applyAlignment="1">
      <alignment wrapText="1"/>
    </xf>
    <xf numFmtId="9" fontId="13" fillId="5" borderId="0" xfId="0" applyNumberFormat="1" applyFont="1" applyFill="1"/>
    <xf numFmtId="0" fontId="29" fillId="5" borderId="0" xfId="0" applyFont="1" applyFill="1"/>
    <xf numFmtId="0" fontId="29" fillId="6" borderId="0" xfId="0" applyFont="1" applyFill="1"/>
    <xf numFmtId="0" fontId="29" fillId="7" borderId="0" xfId="0" applyFont="1" applyFill="1"/>
    <xf numFmtId="0" fontId="0" fillId="7" borderId="0" xfId="0" applyFill="1"/>
    <xf numFmtId="0" fontId="0" fillId="5" borderId="0" xfId="0" applyFill="1"/>
    <xf numFmtId="0" fontId="16" fillId="0" borderId="0" xfId="0" applyFont="1" applyAlignment="1">
      <alignment horizontal="center"/>
    </xf>
    <xf numFmtId="3" fontId="13" fillId="5" borderId="1" xfId="0" applyNumberFormat="1" applyFont="1" applyFill="1" applyBorder="1" applyAlignment="1">
      <alignment horizontal="center"/>
    </xf>
    <xf numFmtId="4" fontId="16" fillId="0" borderId="0" xfId="0" applyNumberFormat="1" applyFont="1"/>
    <xf numFmtId="0" fontId="33" fillId="5" borderId="0" xfId="0" applyFont="1" applyFill="1"/>
    <xf numFmtId="0" fontId="33" fillId="5" borderId="0" xfId="0" applyFont="1" applyFill="1" applyAlignment="1">
      <alignment horizontal="left"/>
    </xf>
    <xf numFmtId="0" fontId="33" fillId="5" borderId="0" xfId="0" applyFont="1" applyFill="1" applyAlignment="1">
      <alignment horizontal="center"/>
    </xf>
    <xf numFmtId="0" fontId="33" fillId="8" borderId="0" xfId="0" applyFont="1" applyFill="1"/>
    <xf numFmtId="0" fontId="34" fillId="5" borderId="0" xfId="0" applyFont="1" applyFill="1"/>
    <xf numFmtId="165" fontId="33" fillId="5" borderId="0" xfId="0" applyNumberFormat="1" applyFont="1" applyFill="1" applyAlignment="1">
      <alignment horizontal="center" wrapText="1"/>
    </xf>
    <xf numFmtId="166" fontId="33" fillId="5" borderId="0" xfId="0" applyNumberFormat="1" applyFont="1" applyFill="1" applyAlignment="1">
      <alignment horizontal="center" wrapText="1"/>
    </xf>
    <xf numFmtId="0" fontId="35" fillId="5" borderId="0" xfId="0" applyFont="1" applyFill="1" applyAlignment="1">
      <alignment horizontal="center"/>
    </xf>
    <xf numFmtId="0" fontId="35" fillId="5" borderId="0" xfId="0" applyFont="1" applyFill="1"/>
    <xf numFmtId="0" fontId="34" fillId="5" borderId="0" xfId="0" applyFont="1" applyFill="1" applyAlignment="1"/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0" xfId="0" applyFont="1"/>
    <xf numFmtId="0" fontId="37" fillId="5" borderId="0" xfId="0" applyFont="1" applyFill="1"/>
    <xf numFmtId="0" fontId="18" fillId="0" borderId="0" xfId="0" applyFont="1" applyBorder="1" applyAlignment="1">
      <alignment horizontal="left"/>
    </xf>
    <xf numFmtId="167" fontId="18" fillId="10" borderId="1" xfId="4" applyNumberFormat="1" applyFont="1" applyFill="1" applyBorder="1" applyAlignment="1" applyProtection="1">
      <protection hidden="1"/>
    </xf>
    <xf numFmtId="4" fontId="13" fillId="0" borderId="0" xfId="0" applyNumberFormat="1" applyFont="1" applyAlignment="1">
      <alignment horizontal="center" vertical="center"/>
    </xf>
    <xf numFmtId="167" fontId="18" fillId="10" borderId="1" xfId="4" applyNumberFormat="1" applyFont="1" applyFill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>
      <alignment horizontal="center" vertical="center" wrapText="1"/>
    </xf>
    <xf numFmtId="169" fontId="37" fillId="0" borderId="0" xfId="0" applyNumberFormat="1" applyFont="1"/>
    <xf numFmtId="169" fontId="36" fillId="0" borderId="0" xfId="0" applyNumberFormat="1" applyFont="1"/>
    <xf numFmtId="169" fontId="1" fillId="0" borderId="0" xfId="0" applyNumberFormat="1" applyFont="1"/>
    <xf numFmtId="169" fontId="33" fillId="5" borderId="0" xfId="0" applyNumberFormat="1" applyFont="1" applyFill="1" applyAlignment="1">
      <alignment horizontal="center" wrapText="1"/>
    </xf>
    <xf numFmtId="0" fontId="13" fillId="11" borderId="0" xfId="0" applyFont="1" applyFill="1"/>
    <xf numFmtId="0" fontId="15" fillId="12" borderId="0" xfId="0" applyFont="1" applyFill="1" applyBorder="1" applyAlignment="1">
      <alignment horizontal="center" vertical="center" wrapText="1"/>
    </xf>
    <xf numFmtId="4" fontId="13" fillId="11" borderId="0" xfId="0" applyNumberFormat="1" applyFont="1" applyFill="1"/>
    <xf numFmtId="0" fontId="16" fillId="11" borderId="0" xfId="0" applyFont="1" applyFill="1"/>
    <xf numFmtId="0" fontId="1" fillId="11" borderId="0" xfId="0" applyFont="1" applyFill="1" applyAlignment="1">
      <alignment horizontal="center"/>
    </xf>
    <xf numFmtId="0" fontId="1" fillId="11" borderId="0" xfId="0" applyFont="1" applyFill="1"/>
    <xf numFmtId="43" fontId="13" fillId="0" borderId="0" xfId="2" applyFont="1"/>
    <xf numFmtId="43" fontId="15" fillId="2" borderId="0" xfId="2" applyFont="1" applyFill="1" applyBorder="1" applyAlignment="1">
      <alignment horizontal="center" vertical="center" wrapText="1"/>
    </xf>
    <xf numFmtId="43" fontId="16" fillId="0" borderId="0" xfId="2" applyFont="1"/>
    <xf numFmtId="43" fontId="1" fillId="0" borderId="0" xfId="2" applyFont="1" applyAlignment="1">
      <alignment horizontal="center"/>
    </xf>
    <xf numFmtId="43" fontId="1" fillId="0" borderId="0" xfId="2" applyFont="1"/>
    <xf numFmtId="43" fontId="40" fillId="0" borderId="0" xfId="2" applyFont="1"/>
    <xf numFmtId="43" fontId="13" fillId="11" borderId="0" xfId="2" applyFont="1" applyFill="1"/>
    <xf numFmtId="43" fontId="13" fillId="0" borderId="0" xfId="2" applyFont="1" applyFill="1"/>
    <xf numFmtId="43" fontId="41" fillId="2" borderId="0" xfId="2" applyFont="1" applyFill="1" applyBorder="1" applyAlignment="1">
      <alignment horizontal="center" vertical="center" wrapText="1"/>
    </xf>
    <xf numFmtId="43" fontId="42" fillId="0" borderId="0" xfId="2" applyFont="1"/>
    <xf numFmtId="43" fontId="43" fillId="0" borderId="0" xfId="2" applyFont="1" applyAlignment="1">
      <alignment horizontal="center"/>
    </xf>
    <xf numFmtId="43" fontId="43" fillId="0" borderId="0" xfId="2" applyFont="1"/>
    <xf numFmtId="43" fontId="40" fillId="0" borderId="0" xfId="2" applyFont="1" applyFill="1"/>
    <xf numFmtId="43" fontId="40" fillId="11" borderId="0" xfId="2" applyFont="1" applyFill="1"/>
    <xf numFmtId="0" fontId="44" fillId="0" borderId="0" xfId="0" applyFont="1"/>
    <xf numFmtId="43" fontId="40" fillId="13" borderId="0" xfId="2" applyFont="1" applyFill="1"/>
    <xf numFmtId="43" fontId="31" fillId="0" borderId="0" xfId="2" applyFont="1" applyFill="1"/>
    <xf numFmtId="0" fontId="18" fillId="0" borderId="0" xfId="0" applyFont="1" applyBorder="1" applyAlignment="1">
      <alignment horizontal="left"/>
    </xf>
    <xf numFmtId="4" fontId="1" fillId="2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wrapText="1"/>
    </xf>
    <xf numFmtId="4" fontId="13" fillId="5" borderId="5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/>
    </xf>
    <xf numFmtId="4" fontId="13" fillId="5" borderId="5" xfId="0" applyNumberFormat="1" applyFont="1" applyFill="1" applyBorder="1" applyAlignment="1">
      <alignment horizontal="left" vertical="center" wrapText="1"/>
    </xf>
    <xf numFmtId="4" fontId="13" fillId="5" borderId="7" xfId="0" applyNumberFormat="1" applyFont="1" applyFill="1" applyBorder="1" applyAlignment="1">
      <alignment horizontal="left" vertical="center" wrapText="1"/>
    </xf>
    <xf numFmtId="4" fontId="13" fillId="5" borderId="6" xfId="0" applyNumberFormat="1" applyFont="1" applyFill="1" applyBorder="1" applyAlignment="1">
      <alignment horizontal="left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4" fontId="13" fillId="5" borderId="6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67" fontId="18" fillId="10" borderId="0" xfId="4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/>
    <xf numFmtId="0" fontId="6" fillId="0" borderId="1" xfId="0" applyFont="1" applyBorder="1" applyAlignment="1">
      <alignment vertical="center" wrapText="1"/>
    </xf>
    <xf numFmtId="0" fontId="47" fillId="0" borderId="1" xfId="6" applyFont="1" applyBorder="1" applyAlignment="1" applyProtection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5" fillId="0" borderId="0" xfId="0" applyFont="1"/>
    <xf numFmtId="0" fontId="48" fillId="5" borderId="0" xfId="0" applyFont="1" applyFill="1"/>
    <xf numFmtId="0" fontId="0" fillId="0" borderId="0" xfId="0" applyAlignment="1">
      <alignment wrapText="1"/>
    </xf>
    <xf numFmtId="0" fontId="49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49" fillId="0" borderId="0" xfId="0" applyFont="1"/>
    <xf numFmtId="4" fontId="12" fillId="2" borderId="1" xfId="0" applyNumberFormat="1" applyFont="1" applyFill="1" applyBorder="1" applyAlignment="1">
      <alignment horizontal="center" vertical="center" wrapText="1"/>
    </xf>
    <xf numFmtId="0" fontId="52" fillId="0" borderId="0" xfId="7"/>
    <xf numFmtId="0" fontId="52" fillId="5" borderId="0" xfId="7" applyFill="1"/>
    <xf numFmtId="0" fontId="52" fillId="14" borderId="0" xfId="7" applyFill="1"/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3" fillId="5" borderId="1" xfId="0" applyNumberFormat="1" applyFont="1" applyFill="1" applyBorder="1" applyAlignment="1">
      <alignment horizontal="center" wrapText="1"/>
    </xf>
    <xf numFmtId="4" fontId="13" fillId="5" borderId="5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4" fontId="13" fillId="5" borderId="6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3" fillId="5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4" fontId="13" fillId="5" borderId="5" xfId="0" applyNumberFormat="1" applyFont="1" applyFill="1" applyBorder="1" applyAlignment="1">
      <alignment horizontal="left" vertical="center" wrapText="1"/>
    </xf>
    <xf numFmtId="4" fontId="13" fillId="5" borderId="7" xfId="0" applyNumberFormat="1" applyFont="1" applyFill="1" applyBorder="1" applyAlignment="1">
      <alignment horizontal="left" vertical="center" wrapText="1"/>
    </xf>
    <xf numFmtId="4" fontId="13" fillId="5" borderId="6" xfId="0" applyNumberFormat="1" applyFont="1" applyFill="1" applyBorder="1" applyAlignment="1">
      <alignment horizontal="left" vertical="center" wrapText="1"/>
    </xf>
    <xf numFmtId="0" fontId="54" fillId="5" borderId="21" xfId="0" applyFont="1" applyFill="1" applyBorder="1"/>
    <xf numFmtId="0" fontId="55" fillId="3" borderId="1" xfId="0" applyFont="1" applyFill="1" applyBorder="1" applyAlignment="1">
      <alignment horizontal="center" vertical="center" wrapText="1"/>
    </xf>
    <xf numFmtId="165" fontId="55" fillId="3" borderId="1" xfId="0" applyNumberFormat="1" applyFont="1" applyFill="1" applyBorder="1" applyAlignment="1">
      <alignment horizontal="center" vertical="center"/>
    </xf>
    <xf numFmtId="0" fontId="55" fillId="3" borderId="1" xfId="0" applyFont="1" applyFill="1" applyBorder="1"/>
    <xf numFmtId="0" fontId="54" fillId="0" borderId="1" xfId="0" applyFont="1" applyFill="1" applyBorder="1"/>
    <xf numFmtId="165" fontId="54" fillId="0" borderId="1" xfId="3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wrapText="1"/>
    </xf>
    <xf numFmtId="0" fontId="55" fillId="3" borderId="1" xfId="0" applyNumberFormat="1" applyFont="1" applyFill="1" applyBorder="1" applyAlignment="1">
      <alignment horizontal="center" vertical="center"/>
    </xf>
    <xf numFmtId="0" fontId="54" fillId="0" borderId="16" xfId="4" applyFont="1" applyFill="1" applyBorder="1"/>
    <xf numFmtId="0" fontId="54" fillId="0" borderId="22" xfId="0" applyFont="1" applyFill="1" applyBorder="1"/>
    <xf numFmtId="165" fontId="54" fillId="0" borderId="22" xfId="3" applyNumberFormat="1" applyFont="1" applyFill="1" applyBorder="1" applyAlignment="1">
      <alignment horizontal="center" vertical="center" wrapText="1"/>
    </xf>
    <xf numFmtId="165" fontId="54" fillId="3" borderId="1" xfId="3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 wrapText="1"/>
    </xf>
    <xf numFmtId="0" fontId="54" fillId="0" borderId="6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 wrapText="1"/>
    </xf>
    <xf numFmtId="2" fontId="57" fillId="0" borderId="0" xfId="0" applyNumberFormat="1" applyFont="1" applyFill="1"/>
    <xf numFmtId="2" fontId="58" fillId="5" borderId="0" xfId="0" applyNumberFormat="1" applyFont="1" applyFill="1" applyAlignment="1">
      <alignment horizontal="center"/>
    </xf>
    <xf numFmtId="0" fontId="57" fillId="0" borderId="0" xfId="0" applyFont="1" applyFill="1"/>
    <xf numFmtId="0" fontId="57" fillId="0" borderId="0" xfId="0" applyFont="1" applyFill="1" applyAlignment="1">
      <alignment horizontal="center"/>
    </xf>
    <xf numFmtId="165" fontId="57" fillId="0" borderId="0" xfId="0" applyNumberFormat="1" applyFont="1" applyFill="1" applyAlignment="1">
      <alignment horizontal="center"/>
    </xf>
    <xf numFmtId="165" fontId="57" fillId="0" borderId="0" xfId="0" applyNumberFormat="1" applyFont="1" applyFill="1"/>
    <xf numFmtId="165" fontId="54" fillId="0" borderId="0" xfId="0" applyNumberFormat="1" applyFont="1" applyFill="1" applyAlignment="1">
      <alignment horizontal="center"/>
    </xf>
    <xf numFmtId="0" fontId="54" fillId="0" borderId="21" xfId="0" applyFont="1" applyBorder="1"/>
    <xf numFmtId="0" fontId="58" fillId="5" borderId="21" xfId="0" applyFont="1" applyFill="1" applyBorder="1" applyAlignment="1">
      <alignment horizontal="center"/>
    </xf>
    <xf numFmtId="0" fontId="54" fillId="0" borderId="21" xfId="0" applyFont="1" applyBorder="1" applyAlignment="1">
      <alignment horizontal="center"/>
    </xf>
    <xf numFmtId="165" fontId="57" fillId="0" borderId="21" xfId="0" applyNumberFormat="1" applyFont="1" applyBorder="1" applyAlignment="1"/>
    <xf numFmtId="0" fontId="54" fillId="0" borderId="7" xfId="0" applyFont="1" applyBorder="1"/>
    <xf numFmtId="0" fontId="58" fillId="0" borderId="7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166" fontId="59" fillId="0" borderId="17" xfId="0" applyNumberFormat="1" applyFont="1" applyBorder="1" applyAlignment="1">
      <alignment horizontal="center"/>
    </xf>
    <xf numFmtId="166" fontId="59" fillId="0" borderId="17" xfId="0" applyNumberFormat="1" applyFont="1" applyBorder="1" applyAlignment="1"/>
    <xf numFmtId="0" fontId="54" fillId="0" borderId="7" xfId="0" applyFont="1" applyBorder="1" applyAlignment="1"/>
    <xf numFmtId="0" fontId="54" fillId="0" borderId="10" xfId="0" applyFont="1" applyBorder="1" applyAlignment="1">
      <alignment horizontal="left"/>
    </xf>
    <xf numFmtId="0" fontId="54" fillId="0" borderId="7" xfId="0" applyFont="1" applyBorder="1" applyAlignment="1">
      <alignment horizontal="center"/>
    </xf>
    <xf numFmtId="0" fontId="54" fillId="0" borderId="0" xfId="0" applyFont="1" applyBorder="1"/>
    <xf numFmtId="165" fontId="60" fillId="3" borderId="7" xfId="0" applyNumberFormat="1" applyFont="1" applyFill="1" applyBorder="1" applyAlignment="1"/>
    <xf numFmtId="0" fontId="54" fillId="0" borderId="7" xfId="0" applyFont="1" applyBorder="1" applyAlignment="1">
      <alignment horizontal="left"/>
    </xf>
    <xf numFmtId="0" fontId="55" fillId="0" borderId="7" xfId="0" applyFont="1" applyBorder="1"/>
    <xf numFmtId="0" fontId="58" fillId="5" borderId="7" xfId="0" applyFont="1" applyFill="1" applyBorder="1" applyAlignment="1">
      <alignment horizontal="center"/>
    </xf>
    <xf numFmtId="0" fontId="55" fillId="0" borderId="21" xfId="0" applyFont="1" applyBorder="1" applyAlignment="1">
      <alignment horizontal="center"/>
    </xf>
    <xf numFmtId="165" fontId="56" fillId="0" borderId="21" xfId="0" applyNumberFormat="1" applyFont="1" applyBorder="1" applyAlignment="1"/>
    <xf numFmtId="0" fontId="54" fillId="0" borderId="21" xfId="0" applyFont="1" applyBorder="1" applyAlignment="1">
      <alignment horizontal="left"/>
    </xf>
    <xf numFmtId="2" fontId="54" fillId="0" borderId="21" xfId="0" applyNumberFormat="1" applyFont="1" applyBorder="1"/>
    <xf numFmtId="165" fontId="57" fillId="0" borderId="21" xfId="0" applyNumberFormat="1" applyFont="1" applyFill="1" applyBorder="1" applyAlignment="1"/>
    <xf numFmtId="165" fontId="57" fillId="5" borderId="7" xfId="0" applyNumberFormat="1" applyFont="1" applyFill="1" applyBorder="1" applyAlignment="1"/>
    <xf numFmtId="165" fontId="54" fillId="5" borderId="1" xfId="3" applyNumberFormat="1" applyFont="1" applyFill="1" applyBorder="1" applyAlignment="1">
      <alignment horizontal="center" vertical="center" wrapText="1"/>
    </xf>
    <xf numFmtId="165" fontId="54" fillId="5" borderId="22" xfId="3" applyNumberFormat="1" applyFont="1" applyFill="1" applyBorder="1" applyAlignment="1">
      <alignment horizontal="center" vertical="center" wrapText="1"/>
    </xf>
    <xf numFmtId="0" fontId="13" fillId="0" borderId="0" xfId="0" applyFont="1" applyAlignment="1"/>
    <xf numFmtId="0" fontId="36" fillId="0" borderId="0" xfId="0" applyFont="1" applyAlignment="1"/>
    <xf numFmtId="0" fontId="1" fillId="0" borderId="0" xfId="0" applyFont="1" applyAlignment="1"/>
    <xf numFmtId="2" fontId="57" fillId="0" borderId="0" xfId="0" applyNumberFormat="1" applyFont="1" applyFill="1" applyAlignment="1"/>
    <xf numFmtId="0" fontId="54" fillId="0" borderId="21" xfId="0" applyFont="1" applyBorder="1" applyAlignment="1"/>
    <xf numFmtId="0" fontId="0" fillId="0" borderId="0" xfId="0" applyAlignment="1"/>
    <xf numFmtId="2" fontId="54" fillId="3" borderId="1" xfId="0" applyNumberFormat="1" applyFont="1" applyFill="1" applyBorder="1" applyAlignment="1">
      <alignment horizontal="center" vertical="center" wrapText="1"/>
    </xf>
    <xf numFmtId="165" fontId="55" fillId="3" borderId="1" xfId="0" applyNumberFormat="1" applyFont="1" applyFill="1" applyBorder="1" applyAlignment="1">
      <alignment horizontal="center" vertical="center" wrapText="1"/>
    </xf>
    <xf numFmtId="165" fontId="54" fillId="3" borderId="1" xfId="0" applyNumberFormat="1" applyFont="1" applyFill="1" applyBorder="1" applyAlignment="1">
      <alignment horizontal="center" vertical="center" wrapText="1"/>
    </xf>
    <xf numFmtId="1" fontId="55" fillId="3" borderId="1" xfId="0" applyNumberFormat="1" applyFont="1" applyFill="1" applyBorder="1" applyAlignment="1">
      <alignment horizontal="center" vertical="center" wrapText="1"/>
    </xf>
    <xf numFmtId="170" fontId="54" fillId="3" borderId="1" xfId="0" applyNumberFormat="1" applyFont="1" applyFill="1" applyBorder="1" applyAlignment="1">
      <alignment horizontal="center" vertical="center" wrapText="1"/>
    </xf>
    <xf numFmtId="171" fontId="54" fillId="3" borderId="1" xfId="0" applyNumberFormat="1" applyFont="1" applyFill="1" applyBorder="1" applyAlignment="1">
      <alignment horizontal="center" vertical="center" wrapText="1"/>
    </xf>
    <xf numFmtId="165" fontId="54" fillId="0" borderId="1" xfId="0" applyNumberFormat="1" applyFont="1" applyFill="1" applyBorder="1" applyAlignment="1">
      <alignment horizontal="center" vertical="center" wrapText="1"/>
    </xf>
    <xf numFmtId="165" fontId="55" fillId="0" borderId="1" xfId="0" applyNumberFormat="1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165" fontId="54" fillId="5" borderId="1" xfId="0" applyNumberFormat="1" applyFont="1" applyFill="1" applyBorder="1" applyAlignment="1">
      <alignment horizontal="center" vertical="center" wrapText="1"/>
    </xf>
    <xf numFmtId="0" fontId="55" fillId="3" borderId="1" xfId="0" applyNumberFormat="1" applyFont="1" applyFill="1" applyBorder="1" applyAlignment="1">
      <alignment horizontal="center" vertical="center" wrapText="1"/>
    </xf>
    <xf numFmtId="0" fontId="54" fillId="3" borderId="1" xfId="0" applyNumberFormat="1" applyFont="1" applyFill="1" applyBorder="1" applyAlignment="1">
      <alignment horizontal="center" vertical="center" wrapText="1"/>
    </xf>
    <xf numFmtId="165" fontId="54" fillId="0" borderId="22" xfId="0" applyNumberFormat="1" applyFont="1" applyFill="1" applyBorder="1" applyAlignment="1">
      <alignment horizontal="center" vertical="center" wrapText="1"/>
    </xf>
    <xf numFmtId="165" fontId="54" fillId="5" borderId="22" xfId="0" applyNumberFormat="1" applyFont="1" applyFill="1" applyBorder="1" applyAlignment="1">
      <alignment horizontal="center" vertical="center" wrapText="1"/>
    </xf>
    <xf numFmtId="0" fontId="54" fillId="0" borderId="22" xfId="0" applyNumberFormat="1" applyFont="1" applyFill="1" applyBorder="1" applyAlignment="1">
      <alignment horizontal="center" vertical="center" wrapText="1"/>
    </xf>
    <xf numFmtId="165" fontId="54" fillId="5" borderId="1" xfId="12" applyNumberFormat="1" applyFont="1" applyFill="1" applyBorder="1" applyAlignment="1">
      <alignment horizontal="center" vertical="center" wrapText="1"/>
    </xf>
    <xf numFmtId="165" fontId="57" fillId="3" borderId="1" xfId="0" applyNumberFormat="1" applyFont="1" applyFill="1" applyBorder="1" applyAlignment="1">
      <alignment horizontal="center" vertical="center" wrapText="1"/>
    </xf>
    <xf numFmtId="165" fontId="54" fillId="0" borderId="1" xfId="12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5" borderId="1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61" fillId="0" borderId="0" xfId="0" applyFont="1"/>
    <xf numFmtId="4" fontId="61" fillId="0" borderId="0" xfId="0" applyNumberFormat="1" applyFont="1" applyAlignment="1">
      <alignment wrapText="1"/>
    </xf>
    <xf numFmtId="4" fontId="61" fillId="0" borderId="0" xfId="0" applyNumberFormat="1" applyFont="1"/>
    <xf numFmtId="0" fontId="61" fillId="11" borderId="0" xfId="0" applyFont="1" applyFill="1"/>
    <xf numFmtId="0" fontId="49" fillId="0" borderId="0" xfId="0" applyFont="1" applyFill="1"/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5"/>
    </xf>
    <xf numFmtId="4" fontId="2" fillId="0" borderId="22" xfId="0" applyNumberFormat="1" applyFont="1" applyFill="1" applyBorder="1" applyAlignment="1">
      <alignment vertical="center" wrapText="1"/>
    </xf>
    <xf numFmtId="4" fontId="51" fillId="0" borderId="22" xfId="0" applyNumberFormat="1" applyFont="1" applyFill="1" applyBorder="1" applyAlignment="1">
      <alignment vertical="center" wrapText="1"/>
    </xf>
    <xf numFmtId="0" fontId="2" fillId="0" borderId="0" xfId="0" applyFont="1" applyFill="1"/>
    <xf numFmtId="4" fontId="13" fillId="0" borderId="22" xfId="0" applyNumberFormat="1" applyFont="1" applyBorder="1" applyAlignment="1">
      <alignment horizontal="center" wrapText="1"/>
    </xf>
    <xf numFmtId="0" fontId="3" fillId="15" borderId="1" xfId="0" applyFont="1" applyFill="1" applyBorder="1" applyAlignment="1">
      <alignment horizontal="center" vertical="top" wrapText="1"/>
    </xf>
    <xf numFmtId="14" fontId="3" fillId="15" borderId="2" xfId="0" applyNumberFormat="1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horizontal="center" vertical="top" wrapText="1"/>
    </xf>
    <xf numFmtId="0" fontId="5" fillId="15" borderId="1" xfId="0" applyFont="1" applyFill="1" applyBorder="1" applyAlignment="1">
      <alignment horizontal="justify"/>
    </xf>
    <xf numFmtId="0" fontId="3" fillId="15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3" fillId="15" borderId="1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top" wrapText="1"/>
    </xf>
    <xf numFmtId="0" fontId="49" fillId="0" borderId="13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0" fontId="52" fillId="0" borderId="0" xfId="7" applyFont="1" applyBorder="1" applyAlignment="1">
      <alignment horizontal="center"/>
    </xf>
    <xf numFmtId="0" fontId="49" fillId="0" borderId="5" xfId="0" applyNumberFormat="1" applyFont="1" applyBorder="1" applyAlignment="1">
      <alignment horizontal="left" vertical="center" wrapText="1"/>
    </xf>
    <xf numFmtId="0" fontId="49" fillId="0" borderId="7" xfId="0" applyNumberFormat="1" applyFont="1" applyBorder="1" applyAlignment="1">
      <alignment horizontal="left" vertical="center" wrapText="1"/>
    </xf>
    <xf numFmtId="0" fontId="49" fillId="0" borderId="6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49" fillId="0" borderId="5" xfId="0" applyFont="1" applyBorder="1" applyAlignment="1">
      <alignment horizontal="left"/>
    </xf>
    <xf numFmtId="0" fontId="49" fillId="0" borderId="7" xfId="0" applyFont="1" applyBorder="1" applyAlignment="1">
      <alignment horizontal="left"/>
    </xf>
    <xf numFmtId="0" fontId="49" fillId="0" borderId="6" xfId="0" applyFont="1" applyBorder="1" applyAlignment="1">
      <alignment horizontal="left"/>
    </xf>
    <xf numFmtId="0" fontId="49" fillId="0" borderId="5" xfId="0" applyFont="1" applyBorder="1" applyAlignment="1">
      <alignment horizontal="left" wrapText="1"/>
    </xf>
    <xf numFmtId="0" fontId="49" fillId="0" borderId="7" xfId="0" applyFont="1" applyBorder="1" applyAlignment="1">
      <alignment horizontal="left" wrapText="1"/>
    </xf>
    <xf numFmtId="0" fontId="49" fillId="0" borderId="6" xfId="0" applyFont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30" fillId="2" borderId="1" xfId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top"/>
    </xf>
    <xf numFmtId="0" fontId="20" fillId="0" borderId="8" xfId="0" applyFont="1" applyBorder="1" applyAlignment="1">
      <alignment horizontal="left"/>
    </xf>
    <xf numFmtId="0" fontId="18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49" fontId="18" fillId="0" borderId="8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left"/>
    </xf>
    <xf numFmtId="2" fontId="18" fillId="0" borderId="1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8" fillId="0" borderId="6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0" fontId="18" fillId="0" borderId="7" xfId="0" applyFont="1" applyBorder="1" applyAlignment="1">
      <alignment horizontal="left" wrapText="1"/>
    </xf>
    <xf numFmtId="49" fontId="20" fillId="0" borderId="2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0" fontId="26" fillId="0" borderId="0" xfId="0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left" wrapText="1"/>
    </xf>
    <xf numFmtId="0" fontId="18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wrapText="1"/>
    </xf>
    <xf numFmtId="0" fontId="18" fillId="0" borderId="21" xfId="7" applyNumberFormat="1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165" fontId="56" fillId="3" borderId="1" xfId="0" applyNumberFormat="1" applyFont="1" applyFill="1" applyBorder="1" applyAlignment="1">
      <alignment horizontal="center" vertical="center" wrapText="1"/>
    </xf>
    <xf numFmtId="0" fontId="55" fillId="3" borderId="5" xfId="3" applyFont="1" applyFill="1" applyBorder="1" applyAlignment="1">
      <alignment horizontal="center" vertical="center" wrapText="1"/>
    </xf>
    <xf numFmtId="0" fontId="55" fillId="3" borderId="6" xfId="3" applyFont="1" applyFill="1" applyBorder="1" applyAlignment="1">
      <alignment horizontal="center" vertical="center" wrapText="1"/>
    </xf>
    <xf numFmtId="165" fontId="55" fillId="3" borderId="5" xfId="0" applyNumberFormat="1" applyFont="1" applyFill="1" applyBorder="1" applyAlignment="1">
      <alignment horizontal="center" vertical="center" wrapText="1"/>
    </xf>
    <xf numFmtId="165" fontId="55" fillId="3" borderId="6" xfId="0" applyNumberFormat="1" applyFont="1" applyFill="1" applyBorder="1" applyAlignment="1">
      <alignment horizontal="center" vertical="center" wrapText="1"/>
    </xf>
    <xf numFmtId="165" fontId="55" fillId="3" borderId="1" xfId="3" applyNumberFormat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horizontal="left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55" fillId="3" borderId="7" xfId="3" applyFont="1" applyFill="1" applyBorder="1" applyAlignment="1">
      <alignment horizontal="center" vertical="center" wrapText="1"/>
    </xf>
    <xf numFmtId="4" fontId="13" fillId="3" borderId="5" xfId="0" applyNumberFormat="1" applyFont="1" applyFill="1" applyBorder="1" applyAlignment="1">
      <alignment horizontal="center" vertical="center" wrapText="1"/>
    </xf>
    <xf numFmtId="4" fontId="13" fillId="3" borderId="6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13" fillId="5" borderId="5" xfId="0" applyNumberFormat="1" applyFont="1" applyFill="1" applyBorder="1" applyAlignment="1">
      <alignment horizontal="center" vertical="center" wrapText="1"/>
    </xf>
    <xf numFmtId="4" fontId="13" fillId="5" borderId="6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left" vertical="center" wrapText="1"/>
    </xf>
    <xf numFmtId="3" fontId="13" fillId="5" borderId="22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3" fillId="5" borderId="1" xfId="0" applyNumberFormat="1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167" fontId="18" fillId="10" borderId="10" xfId="4" applyNumberFormat="1" applyFont="1" applyFill="1" applyBorder="1" applyAlignment="1" applyProtection="1">
      <alignment horizontal="center"/>
      <protection hidden="1"/>
    </xf>
    <xf numFmtId="167" fontId="18" fillId="10" borderId="14" xfId="4" applyNumberFormat="1" applyFont="1" applyFill="1" applyBorder="1" applyAlignment="1" applyProtection="1">
      <alignment horizontal="center"/>
      <protection hidden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 wrapText="1"/>
    </xf>
    <xf numFmtId="0" fontId="13" fillId="5" borderId="6" xfId="0" applyFont="1" applyFill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4" fontId="13" fillId="5" borderId="1" xfId="0" applyNumberFormat="1" applyFont="1" applyFill="1" applyBorder="1" applyAlignment="1">
      <alignment horizontal="center" wrapText="1"/>
    </xf>
    <xf numFmtId="3" fontId="13" fillId="5" borderId="5" xfId="0" applyNumberFormat="1" applyFont="1" applyFill="1" applyBorder="1" applyAlignment="1">
      <alignment horizontal="center" wrapText="1"/>
    </xf>
    <xf numFmtId="3" fontId="13" fillId="5" borderId="6" xfId="0" applyNumberFormat="1" applyFont="1" applyFill="1" applyBorder="1" applyAlignment="1">
      <alignment horizontal="center" wrapText="1"/>
    </xf>
    <xf numFmtId="4" fontId="13" fillId="5" borderId="5" xfId="0" applyNumberFormat="1" applyFont="1" applyFill="1" applyBorder="1" applyAlignment="1">
      <alignment horizontal="center" wrapText="1"/>
    </xf>
    <xf numFmtId="4" fontId="13" fillId="5" borderId="6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4" fontId="13" fillId="5" borderId="13" xfId="0" applyNumberFormat="1" applyFont="1" applyFill="1" applyBorder="1" applyAlignment="1">
      <alignment horizontal="center" vertical="center" wrapText="1"/>
    </xf>
    <xf numFmtId="4" fontId="13" fillId="5" borderId="14" xfId="0" applyNumberFormat="1" applyFont="1" applyFill="1" applyBorder="1" applyAlignment="1">
      <alignment horizontal="center" vertical="center" wrapText="1"/>
    </xf>
    <xf numFmtId="4" fontId="13" fillId="5" borderId="15" xfId="0" applyNumberFormat="1" applyFont="1" applyFill="1" applyBorder="1" applyAlignment="1">
      <alignment horizontal="center" vertical="center" wrapText="1"/>
    </xf>
    <xf numFmtId="4" fontId="13" fillId="5" borderId="9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3" fontId="1" fillId="5" borderId="1" xfId="0" applyNumberFormat="1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5" borderId="5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>
      <alignment horizontal="right"/>
    </xf>
    <xf numFmtId="2" fontId="13" fillId="5" borderId="1" xfId="0" applyNumberFormat="1" applyFont="1" applyFill="1" applyBorder="1" applyAlignment="1">
      <alignment horizontal="center" wrapText="1"/>
    </xf>
    <xf numFmtId="0" fontId="13" fillId="5" borderId="0" xfId="0" applyFont="1" applyFill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4" fontId="13" fillId="5" borderId="18" xfId="0" applyNumberFormat="1" applyFont="1" applyFill="1" applyBorder="1" applyAlignment="1">
      <alignment horizontal="center" vertical="center" wrapText="1"/>
    </xf>
    <xf numFmtId="4" fontId="13" fillId="5" borderId="19" xfId="0" applyNumberFormat="1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horizontal="center"/>
    </xf>
    <xf numFmtId="4" fontId="13" fillId="5" borderId="15" xfId="0" applyNumberFormat="1" applyFont="1" applyFill="1" applyBorder="1" applyAlignment="1">
      <alignment horizontal="center"/>
    </xf>
    <xf numFmtId="4" fontId="13" fillId="5" borderId="0" xfId="0" applyNumberFormat="1" applyFont="1" applyFill="1" applyAlignment="1">
      <alignment horizontal="center"/>
    </xf>
    <xf numFmtId="4" fontId="13" fillId="5" borderId="5" xfId="0" applyNumberFormat="1" applyFont="1" applyFill="1" applyBorder="1" applyAlignment="1">
      <alignment horizontal="left" vertical="center" wrapText="1"/>
    </xf>
    <xf numFmtId="4" fontId="13" fillId="5" borderId="7" xfId="0" applyNumberFormat="1" applyFont="1" applyFill="1" applyBorder="1" applyAlignment="1">
      <alignment horizontal="left" vertical="center" wrapText="1"/>
    </xf>
    <xf numFmtId="4" fontId="13" fillId="5" borderId="6" xfId="0" applyNumberFormat="1" applyFont="1" applyFill="1" applyBorder="1" applyAlignment="1">
      <alignment horizontal="left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wrapText="1"/>
    </xf>
    <xf numFmtId="4" fontId="13" fillId="0" borderId="13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12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12" fillId="0" borderId="22" xfId="0" applyNumberFormat="1" applyFont="1" applyFill="1" applyBorder="1" applyAlignment="1">
      <alignment horizontal="center" vertical="center" wrapText="1"/>
    </xf>
    <xf numFmtId="164" fontId="53" fillId="0" borderId="22" xfId="0" applyNumberFormat="1" applyFont="1" applyFill="1" applyBorder="1" applyAlignment="1">
      <alignment horizontal="center" vertical="center" wrapText="1"/>
    </xf>
    <xf numFmtId="4" fontId="12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22" xfId="1" applyFont="1" applyBorder="1" applyAlignment="1" applyProtection="1">
      <alignment horizontal="center" vertical="center" wrapText="1"/>
    </xf>
  </cellXfs>
  <cellStyles count="13">
    <cellStyle name="Гиперссылка" xfId="1" builtinId="8"/>
    <cellStyle name="Гиперссылка 2" xfId="6"/>
    <cellStyle name="Обычный" xfId="0" builtinId="0"/>
    <cellStyle name="Обычный 2" xfId="4"/>
    <cellStyle name="Обычный 2 2" xfId="9"/>
    <cellStyle name="Обычный 3" xfId="8"/>
    <cellStyle name="Обычный 4" xfId="10"/>
    <cellStyle name="Обычный 5" xfId="11"/>
    <cellStyle name="Обычный 6" xfId="7"/>
    <cellStyle name="Обычный_Лист1 2" xfId="3"/>
    <cellStyle name="Финансовый" xfId="2" builtinId="3"/>
    <cellStyle name="Финансовый 2" xfId="12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5;&#1060;&#1061;&#1044;%202019-2021%20&#1052;&#1041;&#1044;&#1054;&#1059;%20&#8470;143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 БУ"/>
      <sheetName val="раздел 2 19"/>
      <sheetName val="раздел 2.1"/>
      <sheetName val="сведения"/>
      <sheetName val="штаты 2019-2021"/>
      <sheetName val="МЗ 2019. "/>
      <sheetName val="иные19."/>
      <sheetName val="внебюджет19."/>
      <sheetName val="раздел 2 20"/>
      <sheetName val="МЗ 2020."/>
      <sheetName val="иные20."/>
      <sheetName val="внебюджет20."/>
      <sheetName val="раздел 2 21"/>
      <sheetName val="МЗ 2021"/>
      <sheetName val="иные21"/>
      <sheetName val="внебюджет21"/>
      <sheetName val="раздел 3"/>
      <sheetName val="раздел 4"/>
      <sheetName val="сведения (2)"/>
      <sheetName val="раздел 1"/>
    </sheetNames>
    <sheetDataSet>
      <sheetData sheetId="0"/>
      <sheetData sheetId="1">
        <row r="27">
          <cell r="F27">
            <v>5206631</v>
          </cell>
          <cell r="I27">
            <v>8240372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7">
          <cell r="F27">
            <v>5301631</v>
          </cell>
          <cell r="I27">
            <v>8240372</v>
          </cell>
        </row>
      </sheetData>
      <sheetData sheetId="9"/>
      <sheetData sheetId="10"/>
      <sheetData sheetId="11"/>
      <sheetData sheetId="12">
        <row r="27">
          <cell r="F27">
            <v>5301631</v>
          </cell>
          <cell r="I27">
            <v>8240372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consultantplus://offline/ref=E09390C5F4A13A7BD758EFC78F73859F8A04CB303D41AEAA725E7B97E5673D33112A798D375ElBcBF" TargetMode="External"/><Relationship Id="rId4" Type="http://schemas.openxmlformats.org/officeDocument/2006/relationships/comments" Target="../comments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consultantplus://offline/ref=E09390C5F4A13A7BD758EFC78F73859F8A04CB303D41AEAA725E7B97E5673D33112A798D375ElBcBF" TargetMode="External"/><Relationship Id="rId4" Type="http://schemas.openxmlformats.org/officeDocument/2006/relationships/comments" Target="../comments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E09390C5F4A13A7BD758EFC78F73859F8A04CB303D41AEAA725E7B97E5673D33112A798D375ElBcBF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E09390C5F4A13A7BD758EFC78F73859F8A05CC323D41AEAA725E7B97E5l6c7F" TargetMode="External"/><Relationship Id="rId1" Type="http://schemas.openxmlformats.org/officeDocument/2006/relationships/hyperlink" Target="consultantplus://offline/ref=E09390C5F4A13A7BD758EFC78F73859F8A04CE373A45AEAA725E7B97E5l6c7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E09390C5F4A13A7BD758EFC78F73859F8A04CB303D41AEAA725E7B97E5l6c7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33"/>
  <sheetViews>
    <sheetView workbookViewId="0">
      <selection activeCell="AF15" sqref="AF15:AF27"/>
    </sheetView>
  </sheetViews>
  <sheetFormatPr defaultRowHeight="15" x14ac:dyDescent="0.25"/>
  <cols>
    <col min="1" max="1" width="2.7109375" customWidth="1"/>
    <col min="2" max="7" width="2.5703125" customWidth="1"/>
    <col min="8" max="8" width="2.7109375" customWidth="1"/>
    <col min="9" max="31" width="2.5703125" customWidth="1"/>
    <col min="32" max="32" width="11.7109375" customWidth="1"/>
  </cols>
  <sheetData>
    <row r="1" spans="1:33" x14ac:dyDescent="0.25">
      <c r="A1" s="357"/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4"/>
      <c r="P1" s="4"/>
      <c r="Q1" s="4"/>
      <c r="R1" s="4"/>
      <c r="S1" s="357" t="s">
        <v>93</v>
      </c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</row>
    <row r="2" spans="1:33" x14ac:dyDescent="0.25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4"/>
      <c r="P2" s="4"/>
      <c r="Q2" s="4"/>
      <c r="R2" s="4"/>
      <c r="S2" s="360" t="s">
        <v>333</v>
      </c>
      <c r="T2" s="360"/>
      <c r="U2" s="360"/>
      <c r="V2" s="360"/>
      <c r="W2" s="360"/>
      <c r="X2" s="360"/>
      <c r="Y2" s="360"/>
      <c r="Z2" s="360"/>
      <c r="AA2" s="360"/>
      <c r="AB2" s="360"/>
      <c r="AC2" s="360"/>
      <c r="AD2" s="360"/>
      <c r="AE2" s="360"/>
      <c r="AF2" s="360"/>
    </row>
    <row r="3" spans="1:33" x14ac:dyDescent="0.25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4"/>
      <c r="P3" s="4"/>
      <c r="Q3" s="4"/>
      <c r="R3" s="4"/>
      <c r="S3" s="358" t="s">
        <v>94</v>
      </c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</row>
    <row r="4" spans="1:33" ht="15" customHeight="1" x14ac:dyDescent="0.25">
      <c r="A4" s="358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4"/>
      <c r="P4" s="4"/>
      <c r="Q4" s="4"/>
      <c r="R4" s="4"/>
      <c r="S4" s="358" t="s">
        <v>335</v>
      </c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358"/>
    </row>
    <row r="5" spans="1:33" ht="15" customHeight="1" x14ac:dyDescent="0.25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4"/>
      <c r="Q5" s="4"/>
      <c r="R5" s="4"/>
      <c r="S5" s="357" t="s">
        <v>334</v>
      </c>
      <c r="T5" s="357"/>
      <c r="U5" s="357"/>
      <c r="V5" s="357"/>
      <c r="W5" s="357"/>
      <c r="X5" s="357"/>
      <c r="Y5" s="357"/>
      <c r="Z5" s="357"/>
      <c r="AA5" s="357"/>
      <c r="AB5" s="357"/>
      <c r="AC5" s="357"/>
      <c r="AD5" s="357"/>
      <c r="AE5" s="357"/>
      <c r="AF5" s="357"/>
      <c r="AG5" s="4"/>
    </row>
    <row r="6" spans="1:33" x14ac:dyDescent="0.25">
      <c r="A6" s="358"/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4"/>
      <c r="P6" s="4"/>
      <c r="Q6" s="4"/>
      <c r="R6" s="4"/>
      <c r="S6" s="358"/>
      <c r="T6" s="358"/>
      <c r="U6" s="358"/>
      <c r="V6" s="358"/>
      <c r="W6" s="358"/>
      <c r="X6" s="358"/>
      <c r="Y6" s="358"/>
      <c r="Z6" s="358"/>
      <c r="AA6" s="358"/>
      <c r="AB6" s="358"/>
      <c r="AC6" s="358"/>
      <c r="AD6" s="358"/>
      <c r="AE6" s="358"/>
      <c r="AF6" s="358"/>
    </row>
    <row r="7" spans="1:33" x14ac:dyDescent="0.25">
      <c r="A7" s="357"/>
      <c r="B7" s="357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7"/>
      <c r="N7" s="357"/>
      <c r="O7" s="4"/>
      <c r="P7" s="4"/>
      <c r="Q7" s="4"/>
      <c r="R7" s="4"/>
      <c r="S7" s="357" t="s">
        <v>481</v>
      </c>
      <c r="T7" s="357"/>
      <c r="U7" s="357"/>
      <c r="V7" s="357"/>
      <c r="W7" s="357"/>
      <c r="X7" s="357"/>
      <c r="Y7" s="357"/>
      <c r="Z7" s="357"/>
      <c r="AA7" s="357"/>
      <c r="AB7" s="357"/>
      <c r="AC7" s="357"/>
      <c r="AD7" s="357"/>
      <c r="AE7" s="357"/>
      <c r="AF7" s="357"/>
    </row>
    <row r="8" spans="1:33" ht="15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7"/>
      <c r="T8" s="7"/>
      <c r="U8" s="7"/>
      <c r="V8" s="7"/>
      <c r="W8" s="6"/>
      <c r="X8" s="7"/>
      <c r="Y8" s="7"/>
      <c r="Z8" s="7"/>
      <c r="AA8" s="7"/>
      <c r="AB8" s="7"/>
      <c r="AC8" s="7"/>
      <c r="AD8" s="7"/>
      <c r="AE8" s="7"/>
      <c r="AF8" s="7"/>
    </row>
    <row r="9" spans="1:33" ht="15.75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</row>
    <row r="10" spans="1:33" ht="15.7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</row>
    <row r="11" spans="1:33" ht="15.75" x14ac:dyDescent="0.25">
      <c r="A11" s="362" t="s">
        <v>97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</row>
    <row r="12" spans="1:33" ht="15.75" x14ac:dyDescent="0.25">
      <c r="A12" s="362" t="s">
        <v>475</v>
      </c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</row>
    <row r="13" spans="1:33" ht="15.75" x14ac:dyDescent="0.25">
      <c r="A13" s="7"/>
      <c r="B13" s="7"/>
      <c r="C13" s="7"/>
      <c r="D13" s="7"/>
      <c r="E13" s="7"/>
      <c r="F13" s="7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7"/>
      <c r="AD13" s="7"/>
      <c r="AE13" s="7"/>
      <c r="AF13" s="7"/>
    </row>
    <row r="14" spans="1:33" ht="15.75" x14ac:dyDescent="0.25">
      <c r="A14" s="361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61"/>
      <c r="AB14" s="361"/>
      <c r="AC14" s="361"/>
      <c r="AD14" s="361"/>
      <c r="AE14" s="361"/>
      <c r="AF14" s="8" t="s">
        <v>98</v>
      </c>
    </row>
    <row r="15" spans="1:33" ht="15.75" x14ac:dyDescent="0.25">
      <c r="A15" s="361" t="s">
        <v>99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51"/>
    </row>
    <row r="16" spans="1:33" ht="15.75" x14ac:dyDescent="0.25">
      <c r="A16" s="361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1" t="s">
        <v>100</v>
      </c>
      <c r="Y16" s="361"/>
      <c r="Z16" s="361"/>
      <c r="AA16" s="361"/>
      <c r="AB16" s="361"/>
      <c r="AC16" s="361"/>
      <c r="AD16" s="361"/>
      <c r="AE16" s="361"/>
      <c r="AF16" s="352"/>
    </row>
    <row r="17" spans="1:32" ht="15.75" x14ac:dyDescent="0.25">
      <c r="A17" s="5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9"/>
      <c r="AC17" s="9"/>
      <c r="AD17" s="9"/>
      <c r="AE17" s="9"/>
      <c r="AF17" s="353"/>
    </row>
    <row r="18" spans="1:32" ht="15.75" x14ac:dyDescent="0.25">
      <c r="A18" s="5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3"/>
      <c r="AA18" s="363"/>
      <c r="AB18" s="9"/>
      <c r="AC18" s="9"/>
      <c r="AD18" s="9"/>
      <c r="AE18" s="9"/>
      <c r="AF18" s="353"/>
    </row>
    <row r="19" spans="1:32" ht="15.75" x14ac:dyDescent="0.25">
      <c r="A19" s="358" t="s">
        <v>101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64" t="s">
        <v>323</v>
      </c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64"/>
      <c r="AC19" s="364"/>
      <c r="AD19" s="364"/>
      <c r="AE19" s="365"/>
      <c r="AF19" s="354"/>
    </row>
    <row r="20" spans="1:32" ht="15.75" x14ac:dyDescent="0.25">
      <c r="A20" s="358"/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64"/>
      <c r="Q20" s="364"/>
      <c r="R20" s="364"/>
      <c r="S20" s="364"/>
      <c r="T20" s="364"/>
      <c r="U20" s="364"/>
      <c r="V20" s="364"/>
      <c r="W20" s="364"/>
      <c r="X20" s="364"/>
      <c r="Y20" s="364"/>
      <c r="Z20" s="364"/>
      <c r="AA20" s="364"/>
      <c r="AB20" s="364"/>
      <c r="AC20" s="364"/>
      <c r="AD20" s="364"/>
      <c r="AE20" s="365"/>
      <c r="AF20" s="351"/>
    </row>
    <row r="21" spans="1:32" ht="15.75" x14ac:dyDescent="0.25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64"/>
      <c r="Q21" s="364"/>
      <c r="R21" s="364"/>
      <c r="S21" s="364"/>
      <c r="T21" s="364"/>
      <c r="U21" s="364"/>
      <c r="V21" s="364"/>
      <c r="W21" s="364"/>
      <c r="X21" s="364"/>
      <c r="Y21" s="364"/>
      <c r="Z21" s="364"/>
      <c r="AA21" s="364"/>
      <c r="AB21" s="364"/>
      <c r="AC21" s="364"/>
      <c r="AD21" s="364"/>
      <c r="AE21" s="365"/>
      <c r="AF21" s="351"/>
    </row>
    <row r="22" spans="1:32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58"/>
      <c r="Q22" s="358"/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358"/>
      <c r="AD22" s="358"/>
      <c r="AE22" s="358"/>
      <c r="AF22" s="351"/>
    </row>
    <row r="23" spans="1:32" ht="27" customHeight="1" x14ac:dyDescent="0.25">
      <c r="A23" s="358" t="s">
        <v>102</v>
      </c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5"/>
    </row>
    <row r="24" spans="1:32" ht="15.75" x14ac:dyDescent="0.25">
      <c r="A24" s="358" t="s">
        <v>103</v>
      </c>
      <c r="B24" s="358"/>
      <c r="C24" s="358"/>
      <c r="D24" s="358"/>
      <c r="E24" s="358"/>
      <c r="F24" s="358"/>
      <c r="G24" s="358"/>
      <c r="H24" s="358"/>
      <c r="I24" s="358"/>
      <c r="J24" s="11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68" t="s">
        <v>104</v>
      </c>
      <c r="AB24" s="368"/>
      <c r="AC24" s="368"/>
      <c r="AD24" s="368"/>
      <c r="AE24" s="368"/>
      <c r="AF24" s="356"/>
    </row>
    <row r="25" spans="1:32" x14ac:dyDescent="0.25">
      <c r="A25" s="358" t="s">
        <v>105</v>
      </c>
      <c r="B25" s="358"/>
      <c r="C25" s="358"/>
      <c r="D25" s="358"/>
      <c r="E25" s="358"/>
      <c r="F25" s="358"/>
      <c r="G25" s="358"/>
      <c r="H25" s="358"/>
      <c r="I25" s="358"/>
      <c r="J25" s="358"/>
      <c r="K25" s="4"/>
      <c r="L25" s="4"/>
      <c r="M25" s="4"/>
      <c r="N25" s="358" t="s">
        <v>106</v>
      </c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66"/>
    </row>
    <row r="26" spans="1:32" x14ac:dyDescent="0.25">
      <c r="A26" s="358"/>
      <c r="B26" s="358"/>
      <c r="C26" s="358"/>
      <c r="D26" s="358"/>
      <c r="E26" s="358"/>
      <c r="F26" s="358"/>
      <c r="G26" s="358"/>
      <c r="H26" s="358"/>
      <c r="I26" s="358"/>
      <c r="J26" s="358"/>
      <c r="K26" s="4"/>
      <c r="L26" s="4"/>
      <c r="M26" s="4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66"/>
    </row>
    <row r="27" spans="1:32" x14ac:dyDescent="0.25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4"/>
      <c r="L27" s="4"/>
      <c r="M27" s="4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66"/>
    </row>
    <row r="28" spans="1:32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4"/>
      <c r="L28" s="4"/>
      <c r="M28" s="4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8"/>
    </row>
    <row r="29" spans="1:32" ht="15.75" x14ac:dyDescent="0.25">
      <c r="A29" s="361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1"/>
    </row>
    <row r="30" spans="1:32" ht="16.5" customHeight="1" x14ac:dyDescent="0.25">
      <c r="A30" s="358" t="s">
        <v>319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5"/>
      <c r="O30" s="10"/>
      <c r="P30" s="367" t="s">
        <v>327</v>
      </c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</row>
    <row r="31" spans="1:32" ht="15.75" x14ac:dyDescent="0.25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5"/>
      <c r="O31" s="10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</row>
    <row r="32" spans="1:32" ht="15.75" x14ac:dyDescent="0.25">
      <c r="A32" s="358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5"/>
      <c r="O32" s="10"/>
      <c r="P32" s="10"/>
      <c r="Q32" s="10"/>
      <c r="R32" s="10"/>
      <c r="S32" s="10"/>
      <c r="T32" s="10"/>
      <c r="U32" s="10"/>
      <c r="V32" s="10"/>
      <c r="W32" s="13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ht="15.75" x14ac:dyDescent="0.25">
      <c r="A33" s="358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5"/>
      <c r="O33" s="10"/>
      <c r="P33" s="10"/>
      <c r="Q33" s="10"/>
      <c r="R33" s="10"/>
      <c r="S33" s="10"/>
      <c r="T33" s="10"/>
      <c r="U33" s="10"/>
      <c r="V33" s="10"/>
      <c r="W33" s="13"/>
      <c r="X33" s="10"/>
      <c r="Y33" s="10"/>
      <c r="Z33" s="10"/>
      <c r="AA33" s="10"/>
      <c r="AB33" s="10"/>
      <c r="AC33" s="10"/>
      <c r="AD33" s="10"/>
      <c r="AE33" s="10"/>
      <c r="AF33" s="10"/>
    </row>
  </sheetData>
  <mergeCells count="38">
    <mergeCell ref="AF25:AF27"/>
    <mergeCell ref="A29:AF29"/>
    <mergeCell ref="P30:AF31"/>
    <mergeCell ref="A30:M33"/>
    <mergeCell ref="A24:I24"/>
    <mergeCell ref="AA24:AE24"/>
    <mergeCell ref="A25:J27"/>
    <mergeCell ref="N25:AE28"/>
    <mergeCell ref="B17:AA18"/>
    <mergeCell ref="A19:O21"/>
    <mergeCell ref="P19:AE21"/>
    <mergeCell ref="P22:AE22"/>
    <mergeCell ref="A23:B23"/>
    <mergeCell ref="C23:AE23"/>
    <mergeCell ref="A16:K16"/>
    <mergeCell ref="L16:W16"/>
    <mergeCell ref="X16:AE16"/>
    <mergeCell ref="A6:N6"/>
    <mergeCell ref="S6:AF6"/>
    <mergeCell ref="A7:N7"/>
    <mergeCell ref="S7:AF7"/>
    <mergeCell ref="S9:AF9"/>
    <mergeCell ref="S10:AF10"/>
    <mergeCell ref="A11:AF11"/>
    <mergeCell ref="A12:AF12"/>
    <mergeCell ref="G13:AB13"/>
    <mergeCell ref="A14:AE14"/>
    <mergeCell ref="A15:AE15"/>
    <mergeCell ref="A5:O5"/>
    <mergeCell ref="A4:N4"/>
    <mergeCell ref="S4:AF4"/>
    <mergeCell ref="S5:AF5"/>
    <mergeCell ref="A1:N1"/>
    <mergeCell ref="S1:AF1"/>
    <mergeCell ref="A2:N2"/>
    <mergeCell ref="S2:AF2"/>
    <mergeCell ref="A3:N3"/>
    <mergeCell ref="S3:AF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B237"/>
  <sheetViews>
    <sheetView topLeftCell="A189" workbookViewId="0">
      <selection activeCell="X72" sqref="X72"/>
    </sheetView>
  </sheetViews>
  <sheetFormatPr defaultColWidth="8.85546875" defaultRowHeight="12" outlineLevelCol="1" x14ac:dyDescent="0.2"/>
  <cols>
    <col min="1" max="1" width="4.7109375" style="18" customWidth="1"/>
    <col min="2" max="2" width="18.140625" style="18" customWidth="1"/>
    <col min="3" max="3" width="7.5703125" style="18" customWidth="1"/>
    <col min="4" max="4" width="8.5703125" style="18" customWidth="1"/>
    <col min="5" max="5" width="7.85546875" style="220" customWidth="1"/>
    <col min="6" max="6" width="9" style="18" customWidth="1"/>
    <col min="7" max="7" width="10.28515625" style="18" customWidth="1"/>
    <col min="8" max="8" width="7.85546875" style="18" customWidth="1"/>
    <col min="9" max="9" width="9.7109375" style="18" customWidth="1"/>
    <col min="10" max="10" width="11.28515625" style="18" customWidth="1"/>
    <col min="11" max="11" width="13.28515625" style="18" hidden="1" customWidth="1" outlineLevel="1"/>
    <col min="12" max="12" width="13.140625" style="18" hidden="1" customWidth="1" outlineLevel="1"/>
    <col min="13" max="13" width="12.28515625" style="18" hidden="1" customWidth="1" outlineLevel="1"/>
    <col min="14" max="14" width="13.28515625" style="18" hidden="1" customWidth="1" outlineLevel="1"/>
    <col min="15" max="15" width="4.140625" style="152" hidden="1" customWidth="1" collapsed="1"/>
    <col min="16" max="16" width="11.28515625" style="163" hidden="1" customWidth="1"/>
    <col min="17" max="18" width="11.28515625" style="158" hidden="1" customWidth="1"/>
    <col min="19" max="16384" width="8.85546875" style="18"/>
  </cols>
  <sheetData>
    <row r="1" spans="1:28" hidden="1" x14ac:dyDescent="0.2"/>
    <row r="2" spans="1:28" hidden="1" x14ac:dyDescent="0.2">
      <c r="D2" s="18" t="s">
        <v>0</v>
      </c>
    </row>
    <row r="3" spans="1:28" hidden="1" x14ac:dyDescent="0.2">
      <c r="C3" s="18" t="s">
        <v>264</v>
      </c>
    </row>
    <row r="4" spans="1:28" ht="13.15" hidden="1" customHeight="1" x14ac:dyDescent="0.2">
      <c r="C4" s="447" t="s">
        <v>260</v>
      </c>
      <c r="D4" s="447"/>
      <c r="E4" s="447"/>
      <c r="F4" s="447"/>
      <c r="G4" s="447"/>
      <c r="H4" s="447"/>
      <c r="I4" s="447"/>
      <c r="J4" s="447"/>
      <c r="K4" s="19"/>
      <c r="L4" s="19"/>
      <c r="M4" s="19"/>
      <c r="N4" s="19"/>
      <c r="O4" s="153"/>
      <c r="P4" s="166"/>
      <c r="Q4" s="159"/>
      <c r="R4" s="15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3.15" hidden="1" customHeight="1" x14ac:dyDescent="0.2">
      <c r="C5" s="447"/>
      <c r="D5" s="447"/>
      <c r="E5" s="447"/>
      <c r="F5" s="447"/>
      <c r="G5" s="447"/>
      <c r="H5" s="447"/>
      <c r="I5" s="447"/>
      <c r="J5" s="447"/>
      <c r="K5" s="19"/>
      <c r="L5" s="19"/>
      <c r="M5" s="19"/>
      <c r="N5" s="19"/>
      <c r="O5" s="153"/>
      <c r="P5" s="166"/>
      <c r="Q5" s="159"/>
      <c r="R5" s="15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3.15" hidden="1" customHeight="1" x14ac:dyDescent="0.2">
      <c r="C6" s="219"/>
      <c r="D6" s="219"/>
      <c r="E6" s="219"/>
      <c r="F6" s="219"/>
      <c r="G6" s="219"/>
      <c r="H6" s="219"/>
      <c r="I6" s="219"/>
      <c r="J6" s="219"/>
      <c r="K6" s="19"/>
      <c r="L6" s="19"/>
      <c r="M6" s="19"/>
      <c r="N6" s="19"/>
      <c r="O6" s="153"/>
      <c r="P6" s="166"/>
      <c r="Q6" s="159"/>
      <c r="R6" s="15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3.15" hidden="1" customHeight="1" x14ac:dyDescent="0.2">
      <c r="C7" s="446" t="s">
        <v>185</v>
      </c>
      <c r="D7" s="446"/>
      <c r="E7" s="446"/>
      <c r="F7" s="446"/>
      <c r="G7" s="446"/>
      <c r="H7" s="446"/>
      <c r="I7" s="446"/>
      <c r="J7" s="446"/>
      <c r="K7" s="453" t="s">
        <v>318</v>
      </c>
      <c r="L7" s="453"/>
      <c r="M7" s="453"/>
      <c r="N7" s="453"/>
      <c r="O7" s="153"/>
      <c r="P7" s="166"/>
      <c r="Q7" s="159"/>
      <c r="R7" s="15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3.15" hidden="1" customHeight="1" x14ac:dyDescent="0.2">
      <c r="C8" s="20"/>
      <c r="D8" s="20"/>
      <c r="E8" s="20"/>
      <c r="F8" s="20"/>
      <c r="G8" s="20"/>
      <c r="H8" s="20"/>
      <c r="I8" s="20"/>
      <c r="J8" s="20"/>
      <c r="K8" s="453"/>
      <c r="L8" s="453"/>
      <c r="M8" s="453"/>
      <c r="N8" s="453"/>
      <c r="O8" s="153"/>
      <c r="P8" s="166"/>
      <c r="Q8" s="159"/>
      <c r="R8" s="15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idden="1" x14ac:dyDescent="0.2">
      <c r="C9" s="18" t="s">
        <v>15</v>
      </c>
    </row>
    <row r="10" spans="1:28" hidden="1" x14ac:dyDescent="0.2"/>
    <row r="11" spans="1:28" ht="57" hidden="1" customHeight="1" x14ac:dyDescent="0.2">
      <c r="A11" s="27" t="s">
        <v>3</v>
      </c>
      <c r="B11" s="456" t="s">
        <v>16</v>
      </c>
      <c r="C11" s="456"/>
      <c r="D11" s="456"/>
      <c r="E11" s="456" t="s">
        <v>17</v>
      </c>
      <c r="F11" s="456"/>
      <c r="G11" s="456"/>
      <c r="H11" s="22" t="s">
        <v>18</v>
      </c>
      <c r="I11" s="22" t="s">
        <v>19</v>
      </c>
      <c r="J11" s="22" t="s">
        <v>20</v>
      </c>
    </row>
    <row r="12" spans="1:28" ht="15" hidden="1" customHeight="1" x14ac:dyDescent="0.2">
      <c r="A12" s="223">
        <v>1</v>
      </c>
      <c r="B12" s="456">
        <v>2</v>
      </c>
      <c r="C12" s="456"/>
      <c r="D12" s="456"/>
      <c r="E12" s="456">
        <v>3</v>
      </c>
      <c r="F12" s="456"/>
      <c r="G12" s="456"/>
      <c r="H12" s="223">
        <v>4</v>
      </c>
      <c r="I12" s="223">
        <v>5</v>
      </c>
      <c r="J12" s="223">
        <v>6</v>
      </c>
    </row>
    <row r="13" spans="1:28" hidden="1" x14ac:dyDescent="0.2">
      <c r="A13" s="24"/>
      <c r="B13" s="456"/>
      <c r="C13" s="456"/>
      <c r="D13" s="456"/>
      <c r="E13" s="456"/>
      <c r="F13" s="456"/>
      <c r="G13" s="456"/>
      <c r="H13" s="24"/>
      <c r="I13" s="24"/>
      <c r="J13" s="26">
        <f t="shared" ref="J13:J20" si="0">E13*H13*I13</f>
        <v>0</v>
      </c>
    </row>
    <row r="14" spans="1:28" hidden="1" x14ac:dyDescent="0.2">
      <c r="A14" s="24"/>
      <c r="B14" s="456"/>
      <c r="C14" s="456"/>
      <c r="D14" s="456"/>
      <c r="E14" s="456"/>
      <c r="F14" s="456"/>
      <c r="G14" s="456"/>
      <c r="H14" s="24"/>
      <c r="I14" s="24"/>
      <c r="J14" s="26">
        <f t="shared" si="0"/>
        <v>0</v>
      </c>
    </row>
    <row r="15" spans="1:28" hidden="1" x14ac:dyDescent="0.2">
      <c r="A15" s="24"/>
      <c r="B15" s="456"/>
      <c r="C15" s="456"/>
      <c r="D15" s="456"/>
      <c r="E15" s="456"/>
      <c r="F15" s="456"/>
      <c r="G15" s="456"/>
      <c r="H15" s="24"/>
      <c r="I15" s="24"/>
      <c r="J15" s="26">
        <f t="shared" si="0"/>
        <v>0</v>
      </c>
    </row>
    <row r="16" spans="1:28" hidden="1" x14ac:dyDescent="0.2">
      <c r="A16" s="24"/>
      <c r="B16" s="456"/>
      <c r="C16" s="456"/>
      <c r="D16" s="456"/>
      <c r="E16" s="456"/>
      <c r="F16" s="456"/>
      <c r="G16" s="456"/>
      <c r="H16" s="24"/>
      <c r="I16" s="24"/>
      <c r="J16" s="26">
        <f t="shared" si="0"/>
        <v>0</v>
      </c>
    </row>
    <row r="17" spans="1:10" hidden="1" x14ac:dyDescent="0.2">
      <c r="A17" s="24"/>
      <c r="B17" s="456"/>
      <c r="C17" s="456"/>
      <c r="D17" s="456"/>
      <c r="E17" s="456"/>
      <c r="F17" s="456"/>
      <c r="G17" s="456"/>
      <c r="H17" s="24"/>
      <c r="I17" s="24"/>
      <c r="J17" s="26">
        <f t="shared" si="0"/>
        <v>0</v>
      </c>
    </row>
    <row r="18" spans="1:10" hidden="1" x14ac:dyDescent="0.2">
      <c r="A18" s="24"/>
      <c r="B18" s="456"/>
      <c r="C18" s="456"/>
      <c r="D18" s="456"/>
      <c r="E18" s="456"/>
      <c r="F18" s="456"/>
      <c r="G18" s="456"/>
      <c r="H18" s="24"/>
      <c r="I18" s="24"/>
      <c r="J18" s="26">
        <f t="shared" si="0"/>
        <v>0</v>
      </c>
    </row>
    <row r="19" spans="1:10" hidden="1" x14ac:dyDescent="0.2">
      <c r="A19" s="24"/>
      <c r="B19" s="456"/>
      <c r="C19" s="456"/>
      <c r="D19" s="456"/>
      <c r="E19" s="456"/>
      <c r="F19" s="456"/>
      <c r="G19" s="456"/>
      <c r="H19" s="24"/>
      <c r="I19" s="24"/>
      <c r="J19" s="26">
        <f t="shared" si="0"/>
        <v>0</v>
      </c>
    </row>
    <row r="20" spans="1:10" hidden="1" x14ac:dyDescent="0.2">
      <c r="A20" s="24"/>
      <c r="B20" s="456"/>
      <c r="C20" s="456"/>
      <c r="D20" s="456"/>
      <c r="E20" s="456"/>
      <c r="F20" s="456"/>
      <c r="G20" s="456"/>
      <c r="H20" s="24"/>
      <c r="I20" s="24"/>
      <c r="J20" s="26">
        <f t="shared" si="0"/>
        <v>0</v>
      </c>
    </row>
    <row r="21" spans="1:10" hidden="1" x14ac:dyDescent="0.2">
      <c r="A21" s="504" t="s">
        <v>13</v>
      </c>
      <c r="B21" s="505"/>
      <c r="C21" s="505"/>
      <c r="D21" s="506"/>
      <c r="E21" s="456" t="s">
        <v>14</v>
      </c>
      <c r="F21" s="456"/>
      <c r="G21" s="456"/>
      <c r="H21" s="223" t="s">
        <v>14</v>
      </c>
      <c r="I21" s="223" t="s">
        <v>14</v>
      </c>
      <c r="J21" s="24"/>
    </row>
    <row r="22" spans="1:10" hidden="1" x14ac:dyDescent="0.2"/>
    <row r="23" spans="1:10" hidden="1" x14ac:dyDescent="0.2">
      <c r="C23" s="18" t="s">
        <v>21</v>
      </c>
    </row>
    <row r="24" spans="1:10" hidden="1" x14ac:dyDescent="0.2"/>
    <row r="25" spans="1:10" ht="84" hidden="1" x14ac:dyDescent="0.2">
      <c r="A25" s="27" t="s">
        <v>3</v>
      </c>
      <c r="B25" s="456" t="s">
        <v>16</v>
      </c>
      <c r="C25" s="456"/>
      <c r="D25" s="456"/>
      <c r="E25" s="456" t="s">
        <v>22</v>
      </c>
      <c r="F25" s="456"/>
      <c r="G25" s="456"/>
      <c r="H25" s="22" t="s">
        <v>23</v>
      </c>
      <c r="I25" s="22" t="s">
        <v>24</v>
      </c>
      <c r="J25" s="22" t="s">
        <v>20</v>
      </c>
    </row>
    <row r="26" spans="1:10" hidden="1" x14ac:dyDescent="0.2">
      <c r="A26" s="223">
        <v>1</v>
      </c>
      <c r="B26" s="456">
        <v>2</v>
      </c>
      <c r="C26" s="456"/>
      <c r="D26" s="456"/>
      <c r="E26" s="456">
        <v>3</v>
      </c>
      <c r="F26" s="456"/>
      <c r="G26" s="456"/>
      <c r="H26" s="223">
        <v>4</v>
      </c>
      <c r="I26" s="223">
        <v>5</v>
      </c>
      <c r="J26" s="223">
        <v>6</v>
      </c>
    </row>
    <row r="27" spans="1:10" hidden="1" x14ac:dyDescent="0.2">
      <c r="A27" s="24"/>
      <c r="B27" s="456"/>
      <c r="C27" s="456"/>
      <c r="D27" s="456"/>
      <c r="E27" s="456"/>
      <c r="F27" s="456"/>
      <c r="G27" s="456"/>
      <c r="H27" s="24"/>
      <c r="I27" s="24"/>
      <c r="J27" s="26">
        <f t="shared" ref="J27:J34" si="1">E27*H27*I27</f>
        <v>0</v>
      </c>
    </row>
    <row r="28" spans="1:10" hidden="1" x14ac:dyDescent="0.2">
      <c r="A28" s="24"/>
      <c r="B28" s="456"/>
      <c r="C28" s="456"/>
      <c r="D28" s="456"/>
      <c r="E28" s="456"/>
      <c r="F28" s="456"/>
      <c r="G28" s="456"/>
      <c r="H28" s="24"/>
      <c r="I28" s="24"/>
      <c r="J28" s="26">
        <f t="shared" si="1"/>
        <v>0</v>
      </c>
    </row>
    <row r="29" spans="1:10" hidden="1" x14ac:dyDescent="0.2">
      <c r="A29" s="24"/>
      <c r="B29" s="456"/>
      <c r="C29" s="456"/>
      <c r="D29" s="456"/>
      <c r="E29" s="456"/>
      <c r="F29" s="456"/>
      <c r="G29" s="456"/>
      <c r="H29" s="24"/>
      <c r="I29" s="24"/>
      <c r="J29" s="26">
        <f t="shared" si="1"/>
        <v>0</v>
      </c>
    </row>
    <row r="30" spans="1:10" hidden="1" x14ac:dyDescent="0.2">
      <c r="A30" s="24"/>
      <c r="B30" s="456"/>
      <c r="C30" s="456"/>
      <c r="D30" s="456"/>
      <c r="E30" s="456"/>
      <c r="F30" s="456"/>
      <c r="G30" s="456"/>
      <c r="H30" s="24"/>
      <c r="I30" s="24"/>
      <c r="J30" s="26">
        <f t="shared" si="1"/>
        <v>0</v>
      </c>
    </row>
    <row r="31" spans="1:10" hidden="1" x14ac:dyDescent="0.2">
      <c r="A31" s="24"/>
      <c r="B31" s="456"/>
      <c r="C31" s="456"/>
      <c r="D31" s="456"/>
      <c r="E31" s="456"/>
      <c r="F31" s="456"/>
      <c r="G31" s="456"/>
      <c r="H31" s="24"/>
      <c r="I31" s="24"/>
      <c r="J31" s="26">
        <f t="shared" si="1"/>
        <v>0</v>
      </c>
    </row>
    <row r="32" spans="1:10" hidden="1" x14ac:dyDescent="0.2">
      <c r="A32" s="24"/>
      <c r="B32" s="456"/>
      <c r="C32" s="456"/>
      <c r="D32" s="456"/>
      <c r="E32" s="456"/>
      <c r="F32" s="456"/>
      <c r="G32" s="456"/>
      <c r="H32" s="24"/>
      <c r="I32" s="24"/>
      <c r="J32" s="26">
        <f t="shared" si="1"/>
        <v>0</v>
      </c>
    </row>
    <row r="33" spans="1:10" hidden="1" x14ac:dyDescent="0.2">
      <c r="A33" s="24"/>
      <c r="B33" s="456"/>
      <c r="C33" s="456"/>
      <c r="D33" s="456"/>
      <c r="E33" s="456"/>
      <c r="F33" s="456"/>
      <c r="G33" s="456"/>
      <c r="H33" s="24"/>
      <c r="I33" s="24"/>
      <c r="J33" s="26">
        <f t="shared" si="1"/>
        <v>0</v>
      </c>
    </row>
    <row r="34" spans="1:10" hidden="1" x14ac:dyDescent="0.2">
      <c r="A34" s="24"/>
      <c r="B34" s="456"/>
      <c r="C34" s="456"/>
      <c r="D34" s="456"/>
      <c r="E34" s="456"/>
      <c r="F34" s="456"/>
      <c r="G34" s="456"/>
      <c r="H34" s="24"/>
      <c r="I34" s="24"/>
      <c r="J34" s="26">
        <f t="shared" si="1"/>
        <v>0</v>
      </c>
    </row>
    <row r="35" spans="1:10" hidden="1" x14ac:dyDescent="0.2">
      <c r="A35" s="504" t="s">
        <v>13</v>
      </c>
      <c r="B35" s="505"/>
      <c r="C35" s="505"/>
      <c r="D35" s="506"/>
      <c r="E35" s="456" t="s">
        <v>14</v>
      </c>
      <c r="F35" s="456"/>
      <c r="G35" s="456"/>
      <c r="H35" s="223" t="s">
        <v>14</v>
      </c>
      <c r="I35" s="223" t="s">
        <v>14</v>
      </c>
      <c r="J35" s="24"/>
    </row>
    <row r="36" spans="1:10" hidden="1" x14ac:dyDescent="0.2"/>
    <row r="37" spans="1:10" x14ac:dyDescent="0.2">
      <c r="C37" s="18" t="s">
        <v>25</v>
      </c>
    </row>
    <row r="38" spans="1:10" x14ac:dyDescent="0.2">
      <c r="C38" s="18" t="s">
        <v>26</v>
      </c>
    </row>
    <row r="39" spans="1:10" x14ac:dyDescent="0.2">
      <c r="C39" s="18" t="s">
        <v>27</v>
      </c>
    </row>
    <row r="41" spans="1:10" ht="78.599999999999994" customHeight="1" x14ac:dyDescent="0.2">
      <c r="A41" s="22" t="s">
        <v>3</v>
      </c>
      <c r="B41" s="456" t="s">
        <v>28</v>
      </c>
      <c r="C41" s="456"/>
      <c r="D41" s="456"/>
      <c r="E41" s="456"/>
      <c r="F41" s="456"/>
      <c r="G41" s="456"/>
      <c r="H41" s="456"/>
      <c r="I41" s="22" t="s">
        <v>29</v>
      </c>
      <c r="J41" s="22" t="s">
        <v>241</v>
      </c>
    </row>
    <row r="42" spans="1:10" x14ac:dyDescent="0.2">
      <c r="A42" s="223">
        <v>1</v>
      </c>
      <c r="B42" s="507">
        <v>2</v>
      </c>
      <c r="C42" s="507"/>
      <c r="D42" s="507"/>
      <c r="E42" s="507"/>
      <c r="F42" s="507"/>
      <c r="G42" s="507"/>
      <c r="H42" s="507"/>
      <c r="I42" s="223">
        <v>3</v>
      </c>
      <c r="J42" s="223">
        <v>4</v>
      </c>
    </row>
    <row r="43" spans="1:10" x14ac:dyDescent="0.2">
      <c r="A43" s="223">
        <v>1</v>
      </c>
      <c r="B43" s="503" t="s">
        <v>31</v>
      </c>
      <c r="C43" s="503"/>
      <c r="D43" s="503"/>
      <c r="E43" s="503"/>
      <c r="F43" s="503"/>
      <c r="G43" s="503"/>
      <c r="H43" s="503"/>
      <c r="I43" s="223" t="s">
        <v>14</v>
      </c>
      <c r="J43" s="24"/>
    </row>
    <row r="44" spans="1:10" ht="25.9" customHeight="1" x14ac:dyDescent="0.2">
      <c r="A44" s="223" t="s">
        <v>32</v>
      </c>
      <c r="B44" s="501" t="s">
        <v>36</v>
      </c>
      <c r="C44" s="501"/>
      <c r="D44" s="501"/>
      <c r="E44" s="501"/>
      <c r="F44" s="501"/>
      <c r="G44" s="501"/>
      <c r="H44" s="501"/>
      <c r="I44" s="223"/>
      <c r="J44" s="29">
        <f>'штаты 2019-2021'!P89*22%</f>
        <v>6093854.8540706551</v>
      </c>
    </row>
    <row r="45" spans="1:10" x14ac:dyDescent="0.2">
      <c r="A45" s="223" t="s">
        <v>33</v>
      </c>
      <c r="B45" s="503" t="s">
        <v>42</v>
      </c>
      <c r="C45" s="503"/>
      <c r="D45" s="503"/>
      <c r="E45" s="503"/>
      <c r="F45" s="503"/>
      <c r="G45" s="503"/>
      <c r="H45" s="503"/>
      <c r="I45" s="223"/>
      <c r="J45" s="29"/>
    </row>
    <row r="46" spans="1:10" ht="24" customHeight="1" x14ac:dyDescent="0.2">
      <c r="A46" s="223" t="s">
        <v>34</v>
      </c>
      <c r="B46" s="501" t="s">
        <v>37</v>
      </c>
      <c r="C46" s="501"/>
      <c r="D46" s="501"/>
      <c r="E46" s="501"/>
      <c r="F46" s="501"/>
      <c r="G46" s="501"/>
      <c r="H46" s="501"/>
      <c r="I46" s="223"/>
      <c r="J46" s="29"/>
    </row>
    <row r="47" spans="1:10" x14ac:dyDescent="0.2">
      <c r="A47" s="223">
        <v>2</v>
      </c>
      <c r="B47" s="503" t="s">
        <v>38</v>
      </c>
      <c r="C47" s="503"/>
      <c r="D47" s="503"/>
      <c r="E47" s="503"/>
      <c r="F47" s="503"/>
      <c r="G47" s="503"/>
      <c r="H47" s="503"/>
      <c r="I47" s="223" t="s">
        <v>14</v>
      </c>
      <c r="J47" s="29"/>
    </row>
    <row r="48" spans="1:10" ht="34.9" customHeight="1" x14ac:dyDescent="0.2">
      <c r="A48" s="223" t="s">
        <v>39</v>
      </c>
      <c r="B48" s="501" t="s">
        <v>40</v>
      </c>
      <c r="C48" s="501"/>
      <c r="D48" s="501"/>
      <c r="E48" s="501"/>
      <c r="F48" s="501"/>
      <c r="G48" s="501"/>
      <c r="H48" s="501"/>
      <c r="I48" s="223"/>
      <c r="J48" s="29">
        <f>'штаты 2019-2021'!P89*2.9%</f>
        <v>803280.86712749535</v>
      </c>
    </row>
    <row r="49" spans="1:18" x14ac:dyDescent="0.2">
      <c r="A49" s="223" t="s">
        <v>41</v>
      </c>
      <c r="B49" s="503" t="s">
        <v>45</v>
      </c>
      <c r="C49" s="503"/>
      <c r="D49" s="503"/>
      <c r="E49" s="503"/>
      <c r="F49" s="503"/>
      <c r="G49" s="503"/>
      <c r="H49" s="503"/>
      <c r="I49" s="223"/>
      <c r="J49" s="29"/>
    </row>
    <row r="50" spans="1:18" ht="27" customHeight="1" x14ac:dyDescent="0.2">
      <c r="A50" s="28" t="s">
        <v>43</v>
      </c>
      <c r="B50" s="501" t="s">
        <v>44</v>
      </c>
      <c r="C50" s="501"/>
      <c r="D50" s="501"/>
      <c r="E50" s="501"/>
      <c r="F50" s="501"/>
      <c r="G50" s="501"/>
      <c r="H50" s="501"/>
      <c r="I50" s="223"/>
      <c r="J50" s="29">
        <f>'штаты 2019-2021'!P89*0.2%</f>
        <v>55398.680491551408</v>
      </c>
    </row>
    <row r="51" spans="1:18" ht="22.9" customHeight="1" x14ac:dyDescent="0.2">
      <c r="A51" s="223" t="s">
        <v>46</v>
      </c>
      <c r="B51" s="501" t="s">
        <v>47</v>
      </c>
      <c r="C51" s="501"/>
      <c r="D51" s="501"/>
      <c r="E51" s="501"/>
      <c r="F51" s="501"/>
      <c r="G51" s="501"/>
      <c r="H51" s="501"/>
      <c r="I51" s="223"/>
      <c r="J51" s="29"/>
    </row>
    <row r="52" spans="1:18" ht="25.15" customHeight="1" x14ac:dyDescent="0.2">
      <c r="A52" s="223" t="s">
        <v>48</v>
      </c>
      <c r="B52" s="501" t="s">
        <v>49</v>
      </c>
      <c r="C52" s="501"/>
      <c r="D52" s="501"/>
      <c r="E52" s="501"/>
      <c r="F52" s="501"/>
      <c r="G52" s="501"/>
      <c r="H52" s="501"/>
      <c r="I52" s="223"/>
      <c r="J52" s="29"/>
    </row>
    <row r="53" spans="1:18" ht="24.6" customHeight="1" x14ac:dyDescent="0.2">
      <c r="A53" s="223">
        <v>3</v>
      </c>
      <c r="B53" s="501" t="s">
        <v>50</v>
      </c>
      <c r="C53" s="501"/>
      <c r="D53" s="501"/>
      <c r="E53" s="501"/>
      <c r="F53" s="501"/>
      <c r="G53" s="501"/>
      <c r="H53" s="501"/>
      <c r="I53" s="223"/>
      <c r="J53" s="29">
        <f>'штаты 2019-2021'!P89*5.1%</f>
        <v>1412666.3525345607</v>
      </c>
    </row>
    <row r="54" spans="1:18" x14ac:dyDescent="0.2">
      <c r="A54" s="223"/>
      <c r="B54" s="502" t="s">
        <v>13</v>
      </c>
      <c r="C54" s="502"/>
      <c r="D54" s="502"/>
      <c r="E54" s="502"/>
      <c r="F54" s="502"/>
      <c r="G54" s="502"/>
      <c r="H54" s="502"/>
      <c r="I54" s="223" t="s">
        <v>14</v>
      </c>
      <c r="J54" s="29">
        <f>SUM(J44:J53)</f>
        <v>8365200.7542242631</v>
      </c>
      <c r="K54" s="30"/>
      <c r="O54" s="154"/>
    </row>
    <row r="55" spans="1:18" x14ac:dyDescent="0.2">
      <c r="B55" s="499"/>
      <c r="C55" s="499"/>
      <c r="D55" s="499"/>
      <c r="E55" s="499"/>
      <c r="F55" s="499"/>
      <c r="G55" s="499"/>
      <c r="H55" s="499"/>
      <c r="K55" s="30"/>
      <c r="L55" s="30">
        <v>24256761.850000001</v>
      </c>
      <c r="M55" s="30" t="e">
        <f>K71-L55</f>
        <v>#REF!</v>
      </c>
      <c r="N55" s="30" t="s">
        <v>158</v>
      </c>
    </row>
    <row r="56" spans="1:18" s="21" customFormat="1" hidden="1" x14ac:dyDescent="0.2">
      <c r="B56" s="21" t="s">
        <v>91</v>
      </c>
      <c r="E56" s="126"/>
      <c r="K56" s="128"/>
      <c r="L56" s="30"/>
      <c r="M56" s="30"/>
      <c r="N56" s="128"/>
      <c r="O56" s="155"/>
      <c r="P56" s="167"/>
      <c r="Q56" s="160"/>
      <c r="R56" s="160"/>
    </row>
    <row r="57" spans="1:18" hidden="1" x14ac:dyDescent="0.2">
      <c r="K57" s="30"/>
      <c r="L57" s="30"/>
      <c r="M57" s="30"/>
      <c r="N57" s="30"/>
    </row>
    <row r="58" spans="1:18" hidden="1" x14ac:dyDescent="0.2">
      <c r="A58" s="18" t="s">
        <v>57</v>
      </c>
      <c r="K58" s="30"/>
      <c r="L58" s="30"/>
      <c r="M58" s="30"/>
      <c r="N58" s="30"/>
    </row>
    <row r="59" spans="1:18" hidden="1" x14ac:dyDescent="0.2">
      <c r="A59" s="18" t="s">
        <v>58</v>
      </c>
      <c r="K59" s="30"/>
      <c r="L59" s="30"/>
      <c r="M59" s="30"/>
      <c r="N59" s="30"/>
    </row>
    <row r="60" spans="1:18" hidden="1" x14ac:dyDescent="0.2">
      <c r="K60" s="30"/>
      <c r="L60" s="30"/>
      <c r="M60" s="30"/>
      <c r="N60" s="30"/>
    </row>
    <row r="61" spans="1:18" ht="37.9" hidden="1" customHeight="1" x14ac:dyDescent="0.2">
      <c r="A61" s="25" t="s">
        <v>3</v>
      </c>
      <c r="B61" s="456" t="s">
        <v>51</v>
      </c>
      <c r="C61" s="456"/>
      <c r="D61" s="456"/>
      <c r="E61" s="456" t="s">
        <v>52</v>
      </c>
      <c r="F61" s="456"/>
      <c r="G61" s="455" t="s">
        <v>53</v>
      </c>
      <c r="H61" s="455"/>
      <c r="I61" s="455" t="s">
        <v>54</v>
      </c>
      <c r="J61" s="455"/>
      <c r="K61" s="30"/>
      <c r="L61" s="30"/>
      <c r="M61" s="30"/>
      <c r="N61" s="30"/>
    </row>
    <row r="62" spans="1:18" hidden="1" x14ac:dyDescent="0.2">
      <c r="A62" s="24">
        <v>1</v>
      </c>
      <c r="B62" s="456">
        <v>2</v>
      </c>
      <c r="C62" s="456"/>
      <c r="D62" s="456"/>
      <c r="E62" s="456">
        <v>3</v>
      </c>
      <c r="F62" s="456"/>
      <c r="G62" s="455">
        <v>4</v>
      </c>
      <c r="H62" s="455"/>
      <c r="I62" s="455">
        <v>5</v>
      </c>
      <c r="J62" s="455"/>
      <c r="K62" s="30"/>
      <c r="L62" s="30"/>
      <c r="M62" s="30"/>
      <c r="N62" s="30"/>
    </row>
    <row r="63" spans="1:18" hidden="1" x14ac:dyDescent="0.2">
      <c r="A63" s="24"/>
      <c r="B63" s="485"/>
      <c r="C63" s="485"/>
      <c r="D63" s="485"/>
      <c r="E63" s="456"/>
      <c r="F63" s="456"/>
      <c r="G63" s="455"/>
      <c r="H63" s="455"/>
      <c r="I63" s="454">
        <f t="shared" ref="I63:I68" si="2">E63*G63</f>
        <v>0</v>
      </c>
      <c r="J63" s="454"/>
      <c r="K63" s="30"/>
      <c r="L63" s="30"/>
      <c r="M63" s="30"/>
      <c r="N63" s="30"/>
    </row>
    <row r="64" spans="1:18" hidden="1" x14ac:dyDescent="0.2">
      <c r="A64" s="24"/>
      <c r="B64" s="485"/>
      <c r="C64" s="485"/>
      <c r="D64" s="485"/>
      <c r="E64" s="456"/>
      <c r="F64" s="456"/>
      <c r="G64" s="455"/>
      <c r="H64" s="455"/>
      <c r="I64" s="454">
        <f t="shared" si="2"/>
        <v>0</v>
      </c>
      <c r="J64" s="454"/>
      <c r="K64" s="30"/>
      <c r="L64" s="30"/>
      <c r="M64" s="30"/>
      <c r="N64" s="30"/>
    </row>
    <row r="65" spans="1:18" hidden="1" x14ac:dyDescent="0.2">
      <c r="A65" s="24"/>
      <c r="B65" s="485"/>
      <c r="C65" s="485"/>
      <c r="D65" s="485"/>
      <c r="E65" s="456"/>
      <c r="F65" s="456"/>
      <c r="G65" s="455"/>
      <c r="H65" s="455"/>
      <c r="I65" s="454">
        <f t="shared" si="2"/>
        <v>0</v>
      </c>
      <c r="J65" s="454"/>
      <c r="K65" s="30"/>
      <c r="L65" s="30"/>
      <c r="M65" s="30"/>
      <c r="N65" s="30"/>
    </row>
    <row r="66" spans="1:18" hidden="1" x14ac:dyDescent="0.2">
      <c r="A66" s="24"/>
      <c r="B66" s="485"/>
      <c r="C66" s="485"/>
      <c r="D66" s="485"/>
      <c r="E66" s="456"/>
      <c r="F66" s="456"/>
      <c r="G66" s="455"/>
      <c r="H66" s="455"/>
      <c r="I66" s="454">
        <f t="shared" si="2"/>
        <v>0</v>
      </c>
      <c r="J66" s="454"/>
      <c r="K66" s="30"/>
      <c r="L66" s="30"/>
      <c r="M66" s="30"/>
      <c r="N66" s="30"/>
    </row>
    <row r="67" spans="1:18" hidden="1" x14ac:dyDescent="0.2">
      <c r="A67" s="24"/>
      <c r="B67" s="485"/>
      <c r="C67" s="485"/>
      <c r="D67" s="485"/>
      <c r="E67" s="456"/>
      <c r="F67" s="456"/>
      <c r="G67" s="455"/>
      <c r="H67" s="455"/>
      <c r="I67" s="454">
        <f t="shared" si="2"/>
        <v>0</v>
      </c>
      <c r="J67" s="454"/>
      <c r="K67" s="30"/>
      <c r="L67" s="30"/>
      <c r="M67" s="30"/>
      <c r="N67" s="30"/>
    </row>
    <row r="68" spans="1:18" hidden="1" x14ac:dyDescent="0.2">
      <c r="A68" s="24"/>
      <c r="B68" s="485"/>
      <c r="C68" s="485"/>
      <c r="D68" s="485"/>
      <c r="E68" s="456"/>
      <c r="F68" s="456"/>
      <c r="G68" s="455"/>
      <c r="H68" s="455"/>
      <c r="I68" s="454">
        <f t="shared" si="2"/>
        <v>0</v>
      </c>
      <c r="J68" s="454"/>
      <c r="K68" s="30"/>
      <c r="L68" s="30"/>
      <c r="M68" s="30"/>
      <c r="N68" s="30"/>
    </row>
    <row r="69" spans="1:18" hidden="1" x14ac:dyDescent="0.2">
      <c r="A69" s="24"/>
      <c r="B69" s="456" t="s">
        <v>13</v>
      </c>
      <c r="C69" s="456"/>
      <c r="D69" s="456"/>
      <c r="E69" s="456" t="s">
        <v>14</v>
      </c>
      <c r="F69" s="456"/>
      <c r="G69" s="455" t="s">
        <v>14</v>
      </c>
      <c r="H69" s="455"/>
      <c r="I69" s="454">
        <f>SUM(I63:J68)</f>
        <v>0</v>
      </c>
      <c r="J69" s="455"/>
      <c r="K69" s="30"/>
      <c r="L69" s="30"/>
      <c r="M69" s="30"/>
      <c r="N69" s="30"/>
    </row>
    <row r="70" spans="1:18" hidden="1" x14ac:dyDescent="0.2">
      <c r="K70" s="30"/>
      <c r="L70" s="30">
        <f>13526785.12+38000</f>
        <v>13564785.119999999</v>
      </c>
      <c r="M70" s="30" t="e">
        <f>L70-#REF!</f>
        <v>#REF!</v>
      </c>
      <c r="N70" s="30"/>
    </row>
    <row r="71" spans="1:18" x14ac:dyDescent="0.2">
      <c r="B71" s="18" t="s">
        <v>242</v>
      </c>
      <c r="J71" s="30">
        <f>'штаты 2019-2021'!P89*1.302</f>
        <v>36064540.99999997</v>
      </c>
      <c r="K71" s="30" t="e">
        <f>J71+#REF!+#REF!</f>
        <v>#REF!</v>
      </c>
      <c r="L71" s="30">
        <f>'раздел 2'!F19</f>
        <v>35658317</v>
      </c>
      <c r="M71" s="30" t="e">
        <f>K71-L71</f>
        <v>#REF!</v>
      </c>
      <c r="N71" s="30" t="s">
        <v>273</v>
      </c>
    </row>
    <row r="72" spans="1:18" x14ac:dyDescent="0.2">
      <c r="K72" s="30"/>
      <c r="M72" s="128"/>
      <c r="N72" s="30"/>
    </row>
    <row r="73" spans="1:18" s="21" customFormat="1" x14ac:dyDescent="0.2">
      <c r="B73" s="21" t="s">
        <v>55</v>
      </c>
      <c r="E73" s="126"/>
      <c r="K73" s="128"/>
      <c r="M73" s="128"/>
      <c r="N73" s="128"/>
      <c r="O73" s="155"/>
      <c r="P73" s="167"/>
      <c r="Q73" s="160"/>
      <c r="R73" s="160"/>
    </row>
    <row r="74" spans="1:18" x14ac:dyDescent="0.2">
      <c r="K74" s="30"/>
      <c r="L74" s="30"/>
      <c r="M74" s="30"/>
      <c r="N74" s="30"/>
      <c r="O74" s="154"/>
    </row>
    <row r="75" spans="1:18" hidden="1" x14ac:dyDescent="0.2">
      <c r="A75" s="18" t="s">
        <v>59</v>
      </c>
      <c r="E75" s="220">
        <v>851</v>
      </c>
      <c r="N75" s="30"/>
      <c r="O75" s="154"/>
    </row>
    <row r="76" spans="1:18" hidden="1" x14ac:dyDescent="0.2">
      <c r="A76" s="18" t="s">
        <v>58</v>
      </c>
      <c r="E76" s="220" t="s">
        <v>162</v>
      </c>
    </row>
    <row r="77" spans="1:18" hidden="1" x14ac:dyDescent="0.2"/>
    <row r="78" spans="1:18" ht="52.9" customHeight="1" x14ac:dyDescent="0.2">
      <c r="A78" s="25" t="s">
        <v>3</v>
      </c>
      <c r="B78" s="456" t="s">
        <v>16</v>
      </c>
      <c r="C78" s="456"/>
      <c r="D78" s="456"/>
      <c r="E78" s="456" t="s">
        <v>60</v>
      </c>
      <c r="F78" s="456"/>
      <c r="G78" s="222" t="s">
        <v>61</v>
      </c>
      <c r="H78" s="456" t="s">
        <v>243</v>
      </c>
      <c r="I78" s="500"/>
      <c r="J78" s="113"/>
    </row>
    <row r="79" spans="1:18" s="34" customFormat="1" ht="8.4499999999999993" customHeight="1" x14ac:dyDescent="0.2">
      <c r="A79" s="3">
        <v>1</v>
      </c>
      <c r="B79" s="493">
        <v>2</v>
      </c>
      <c r="C79" s="493"/>
      <c r="D79" s="493"/>
      <c r="E79" s="493">
        <v>3</v>
      </c>
      <c r="F79" s="493"/>
      <c r="G79" s="226">
        <v>4</v>
      </c>
      <c r="H79" s="467">
        <v>5</v>
      </c>
      <c r="I79" s="498"/>
      <c r="J79" s="114"/>
      <c r="O79" s="156"/>
      <c r="P79" s="168"/>
      <c r="Q79" s="161"/>
      <c r="R79" s="161"/>
    </row>
    <row r="80" spans="1:18" x14ac:dyDescent="0.2">
      <c r="A80" s="24">
        <v>1</v>
      </c>
      <c r="B80" s="485" t="s">
        <v>159</v>
      </c>
      <c r="C80" s="485"/>
      <c r="D80" s="485"/>
      <c r="E80" s="486">
        <f>706562+233692</f>
        <v>940254</v>
      </c>
      <c r="F80" s="486"/>
      <c r="G80" s="221">
        <v>2.2000000000000002</v>
      </c>
      <c r="H80" s="480">
        <f>E80*G80/100</f>
        <v>20685.588000000003</v>
      </c>
      <c r="I80" s="483"/>
      <c r="J80" s="115"/>
      <c r="L80" s="45"/>
    </row>
    <row r="81" spans="1:18" x14ac:dyDescent="0.2">
      <c r="A81" s="24">
        <v>2</v>
      </c>
      <c r="B81" s="485" t="s">
        <v>160</v>
      </c>
      <c r="C81" s="485"/>
      <c r="D81" s="485"/>
      <c r="E81" s="486">
        <f>15068093.04+21008089.51</f>
        <v>36076182.549999997</v>
      </c>
      <c r="F81" s="486"/>
      <c r="G81" s="221">
        <v>1.5</v>
      </c>
      <c r="H81" s="480">
        <f>E81*G81/100</f>
        <v>541142.73824999994</v>
      </c>
      <c r="I81" s="483"/>
      <c r="J81" s="115"/>
      <c r="L81" s="45"/>
    </row>
    <row r="82" spans="1:18" hidden="1" x14ac:dyDescent="0.2">
      <c r="A82" s="24"/>
      <c r="B82" s="485"/>
      <c r="C82" s="485"/>
      <c r="D82" s="485"/>
      <c r="E82" s="486"/>
      <c r="F82" s="486"/>
      <c r="G82" s="221"/>
      <c r="H82" s="480">
        <f t="shared" ref="H82" si="3">E82*G82/100</f>
        <v>0</v>
      </c>
      <c r="I82" s="483"/>
      <c r="J82" s="115"/>
      <c r="L82" s="45"/>
    </row>
    <row r="83" spans="1:18" x14ac:dyDescent="0.2">
      <c r="A83" s="24"/>
      <c r="B83" s="456" t="s">
        <v>13</v>
      </c>
      <c r="C83" s="456"/>
      <c r="D83" s="456"/>
      <c r="E83" s="486" t="s">
        <v>14</v>
      </c>
      <c r="F83" s="486"/>
      <c r="G83" s="221" t="s">
        <v>14</v>
      </c>
      <c r="H83" s="480">
        <f>SUM(H80:I82)</f>
        <v>561828.32624999993</v>
      </c>
      <c r="I83" s="483"/>
      <c r="J83" s="115"/>
      <c r="L83" s="45"/>
    </row>
    <row r="84" spans="1:18" x14ac:dyDescent="0.2">
      <c r="K84" s="18">
        <v>217275.87</v>
      </c>
      <c r="L84" s="30">
        <f>K84-I85</f>
        <v>217275.87</v>
      </c>
      <c r="M84" s="18" t="s">
        <v>161</v>
      </c>
    </row>
    <row r="85" spans="1:18" x14ac:dyDescent="0.2">
      <c r="B85" s="18" t="s">
        <v>242</v>
      </c>
      <c r="I85" s="30"/>
      <c r="J85" s="30">
        <v>544371</v>
      </c>
      <c r="K85" s="30">
        <f>'раздел 2'!F23</f>
        <v>544371</v>
      </c>
      <c r="L85" s="30">
        <f>K85-I85</f>
        <v>544371</v>
      </c>
      <c r="M85" s="18" t="s">
        <v>273</v>
      </c>
    </row>
    <row r="87" spans="1:18" s="21" customFormat="1" hidden="1" x14ac:dyDescent="0.2">
      <c r="B87" s="21" t="s">
        <v>63</v>
      </c>
      <c r="E87" s="126"/>
      <c r="O87" s="155"/>
      <c r="P87" s="167"/>
      <c r="Q87" s="160"/>
      <c r="R87" s="160"/>
    </row>
    <row r="88" spans="1:18" hidden="1" x14ac:dyDescent="0.2"/>
    <row r="89" spans="1:18" hidden="1" x14ac:dyDescent="0.2">
      <c r="A89" s="18" t="s">
        <v>59</v>
      </c>
    </row>
    <row r="90" spans="1:18" hidden="1" x14ac:dyDescent="0.2">
      <c r="A90" s="18" t="s">
        <v>58</v>
      </c>
    </row>
    <row r="91" spans="1:18" hidden="1" x14ac:dyDescent="0.2"/>
    <row r="92" spans="1:18" ht="24.6" hidden="1" customHeight="1" x14ac:dyDescent="0.2">
      <c r="A92" s="25" t="s">
        <v>3</v>
      </c>
      <c r="B92" s="456" t="s">
        <v>51</v>
      </c>
      <c r="C92" s="456"/>
      <c r="D92" s="456"/>
      <c r="E92" s="456" t="s">
        <v>64</v>
      </c>
      <c r="F92" s="456"/>
      <c r="G92" s="456" t="s">
        <v>53</v>
      </c>
      <c r="H92" s="456"/>
      <c r="I92" s="456" t="s">
        <v>65</v>
      </c>
      <c r="J92" s="456"/>
    </row>
    <row r="93" spans="1:18" hidden="1" x14ac:dyDescent="0.2">
      <c r="A93" s="24">
        <v>1</v>
      </c>
      <c r="B93" s="456">
        <v>2</v>
      </c>
      <c r="C93" s="456"/>
      <c r="D93" s="456"/>
      <c r="E93" s="456">
        <v>3</v>
      </c>
      <c r="F93" s="456"/>
      <c r="G93" s="455">
        <v>4</v>
      </c>
      <c r="H93" s="455"/>
      <c r="I93" s="455">
        <v>5</v>
      </c>
      <c r="J93" s="455"/>
    </row>
    <row r="94" spans="1:18" hidden="1" x14ac:dyDescent="0.2">
      <c r="A94" s="24"/>
      <c r="B94" s="485"/>
      <c r="C94" s="485"/>
      <c r="D94" s="485"/>
      <c r="E94" s="456"/>
      <c r="F94" s="456"/>
      <c r="G94" s="455"/>
      <c r="H94" s="455"/>
      <c r="I94" s="454">
        <f>E94:E94+G94</f>
        <v>0</v>
      </c>
      <c r="J94" s="454"/>
    </row>
    <row r="95" spans="1:18" hidden="1" x14ac:dyDescent="0.2">
      <c r="A95" s="24"/>
      <c r="B95" s="485"/>
      <c r="C95" s="485"/>
      <c r="D95" s="485"/>
      <c r="E95" s="456"/>
      <c r="F95" s="456"/>
      <c r="G95" s="455"/>
      <c r="H95" s="455"/>
      <c r="I95" s="454">
        <f t="shared" ref="I95:I99" si="4">E95:E95+G95</f>
        <v>0</v>
      </c>
      <c r="J95" s="454"/>
    </row>
    <row r="96" spans="1:18" hidden="1" x14ac:dyDescent="0.2">
      <c r="A96" s="24"/>
      <c r="B96" s="485"/>
      <c r="C96" s="485"/>
      <c r="D96" s="485"/>
      <c r="E96" s="456"/>
      <c r="F96" s="456"/>
      <c r="G96" s="455"/>
      <c r="H96" s="455"/>
      <c r="I96" s="454">
        <f t="shared" si="4"/>
        <v>0</v>
      </c>
      <c r="J96" s="454"/>
    </row>
    <row r="97" spans="1:18" hidden="1" x14ac:dyDescent="0.2">
      <c r="A97" s="24"/>
      <c r="B97" s="485"/>
      <c r="C97" s="485"/>
      <c r="D97" s="485"/>
      <c r="E97" s="456"/>
      <c r="F97" s="456"/>
      <c r="G97" s="455"/>
      <c r="H97" s="455"/>
      <c r="I97" s="454">
        <f t="shared" si="4"/>
        <v>0</v>
      </c>
      <c r="J97" s="454"/>
    </row>
    <row r="98" spans="1:18" hidden="1" x14ac:dyDescent="0.2">
      <c r="A98" s="24"/>
      <c r="B98" s="485"/>
      <c r="C98" s="485"/>
      <c r="D98" s="485"/>
      <c r="E98" s="456"/>
      <c r="F98" s="456"/>
      <c r="G98" s="455"/>
      <c r="H98" s="455"/>
      <c r="I98" s="454">
        <f t="shared" si="4"/>
        <v>0</v>
      </c>
      <c r="J98" s="454"/>
    </row>
    <row r="99" spans="1:18" hidden="1" x14ac:dyDescent="0.2">
      <c r="A99" s="24"/>
      <c r="B99" s="485"/>
      <c r="C99" s="485"/>
      <c r="D99" s="485"/>
      <c r="E99" s="456"/>
      <c r="F99" s="456"/>
      <c r="G99" s="455"/>
      <c r="H99" s="455"/>
      <c r="I99" s="454">
        <f t="shared" si="4"/>
        <v>0</v>
      </c>
      <c r="J99" s="454"/>
    </row>
    <row r="100" spans="1:18" hidden="1" x14ac:dyDescent="0.2">
      <c r="A100" s="24"/>
      <c r="B100" s="456" t="s">
        <v>13</v>
      </c>
      <c r="C100" s="456"/>
      <c r="D100" s="456"/>
      <c r="E100" s="456" t="s">
        <v>14</v>
      </c>
      <c r="F100" s="456"/>
      <c r="G100" s="455" t="s">
        <v>14</v>
      </c>
      <c r="H100" s="455"/>
      <c r="I100" s="454">
        <f>SUM(I94:J99)</f>
        <v>0</v>
      </c>
      <c r="J100" s="455"/>
    </row>
    <row r="101" spans="1:18" hidden="1" x14ac:dyDescent="0.2"/>
    <row r="102" spans="1:18" s="21" customFormat="1" hidden="1" x14ac:dyDescent="0.2">
      <c r="B102" s="21" t="s">
        <v>66</v>
      </c>
      <c r="E102" s="126"/>
      <c r="O102" s="155"/>
      <c r="P102" s="167"/>
      <c r="Q102" s="160"/>
      <c r="R102" s="160"/>
    </row>
    <row r="103" spans="1:18" hidden="1" x14ac:dyDescent="0.2"/>
    <row r="104" spans="1:18" hidden="1" x14ac:dyDescent="0.2">
      <c r="A104" s="18" t="s">
        <v>59</v>
      </c>
      <c r="E104" s="220">
        <v>244</v>
      </c>
    </row>
    <row r="105" spans="1:18" hidden="1" x14ac:dyDescent="0.2">
      <c r="A105" s="18" t="s">
        <v>58</v>
      </c>
      <c r="E105" s="220" t="s">
        <v>163</v>
      </c>
    </row>
    <row r="106" spans="1:18" hidden="1" x14ac:dyDescent="0.2"/>
    <row r="107" spans="1:18" ht="23.45" hidden="1" customHeight="1" x14ac:dyDescent="0.2">
      <c r="A107" s="25" t="s">
        <v>3</v>
      </c>
      <c r="B107" s="456" t="s">
        <v>51</v>
      </c>
      <c r="C107" s="456"/>
      <c r="D107" s="456"/>
      <c r="E107" s="456" t="s">
        <v>64</v>
      </c>
      <c r="F107" s="456"/>
      <c r="G107" s="456" t="s">
        <v>53</v>
      </c>
      <c r="H107" s="456"/>
      <c r="I107" s="456" t="s">
        <v>65</v>
      </c>
      <c r="J107" s="456"/>
    </row>
    <row r="108" spans="1:18" hidden="1" x14ac:dyDescent="0.2">
      <c r="A108" s="24">
        <v>1</v>
      </c>
      <c r="B108" s="456">
        <v>2</v>
      </c>
      <c r="C108" s="456"/>
      <c r="D108" s="456"/>
      <c r="E108" s="456">
        <v>3</v>
      </c>
      <c r="F108" s="456"/>
      <c r="G108" s="455">
        <v>4</v>
      </c>
      <c r="H108" s="455"/>
      <c r="I108" s="455">
        <v>5</v>
      </c>
      <c r="J108" s="455"/>
    </row>
    <row r="109" spans="1:18" hidden="1" x14ac:dyDescent="0.2">
      <c r="A109" s="24"/>
      <c r="B109" s="485"/>
      <c r="C109" s="485"/>
      <c r="D109" s="485"/>
      <c r="E109" s="456"/>
      <c r="F109" s="456"/>
      <c r="G109" s="455"/>
      <c r="H109" s="455"/>
      <c r="I109" s="454">
        <f>E109:E109+G109</f>
        <v>0</v>
      </c>
      <c r="J109" s="454"/>
    </row>
    <row r="110" spans="1:18" hidden="1" x14ac:dyDescent="0.2">
      <c r="A110" s="24"/>
      <c r="B110" s="485"/>
      <c r="C110" s="485"/>
      <c r="D110" s="485"/>
      <c r="E110" s="456"/>
      <c r="F110" s="456"/>
      <c r="G110" s="455"/>
      <c r="H110" s="455"/>
      <c r="I110" s="454">
        <f t="shared" ref="I110:I114" si="5">E110:E110+G110</f>
        <v>0</v>
      </c>
      <c r="J110" s="454"/>
    </row>
    <row r="111" spans="1:18" hidden="1" x14ac:dyDescent="0.2">
      <c r="A111" s="24"/>
      <c r="B111" s="485"/>
      <c r="C111" s="485"/>
      <c r="D111" s="485"/>
      <c r="E111" s="456"/>
      <c r="F111" s="456"/>
      <c r="G111" s="455"/>
      <c r="H111" s="455"/>
      <c r="I111" s="454">
        <f t="shared" si="5"/>
        <v>0</v>
      </c>
      <c r="J111" s="454"/>
    </row>
    <row r="112" spans="1:18" hidden="1" x14ac:dyDescent="0.2">
      <c r="A112" s="24"/>
      <c r="B112" s="485"/>
      <c r="C112" s="485"/>
      <c r="D112" s="485"/>
      <c r="E112" s="456"/>
      <c r="F112" s="456"/>
      <c r="G112" s="455"/>
      <c r="H112" s="455"/>
      <c r="I112" s="454">
        <f t="shared" si="5"/>
        <v>0</v>
      </c>
      <c r="J112" s="454"/>
    </row>
    <row r="113" spans="1:18" hidden="1" x14ac:dyDescent="0.2">
      <c r="A113" s="24"/>
      <c r="B113" s="485"/>
      <c r="C113" s="485"/>
      <c r="D113" s="485"/>
      <c r="E113" s="456"/>
      <c r="F113" s="456"/>
      <c r="G113" s="455"/>
      <c r="H113" s="455"/>
      <c r="I113" s="454">
        <f t="shared" si="5"/>
        <v>0</v>
      </c>
      <c r="J113" s="454"/>
    </row>
    <row r="114" spans="1:18" hidden="1" x14ac:dyDescent="0.2">
      <c r="A114" s="24"/>
      <c r="B114" s="485"/>
      <c r="C114" s="485"/>
      <c r="D114" s="485"/>
      <c r="E114" s="456"/>
      <c r="F114" s="456"/>
      <c r="G114" s="455"/>
      <c r="H114" s="455"/>
      <c r="I114" s="454">
        <f t="shared" si="5"/>
        <v>0</v>
      </c>
      <c r="J114" s="454"/>
    </row>
    <row r="115" spans="1:18" hidden="1" x14ac:dyDescent="0.2">
      <c r="A115" s="24"/>
      <c r="B115" s="456" t="s">
        <v>13</v>
      </c>
      <c r="C115" s="456"/>
      <c r="D115" s="456"/>
      <c r="E115" s="456" t="s">
        <v>14</v>
      </c>
      <c r="F115" s="456"/>
      <c r="G115" s="455" t="s">
        <v>14</v>
      </c>
      <c r="H115" s="455"/>
      <c r="I115" s="454">
        <f>SUM(I109:J114)</f>
        <v>0</v>
      </c>
      <c r="J115" s="455"/>
    </row>
    <row r="116" spans="1:18" hidden="1" x14ac:dyDescent="0.2"/>
    <row r="117" spans="1:18" hidden="1" x14ac:dyDescent="0.2"/>
    <row r="118" spans="1:18" s="21" customFormat="1" x14ac:dyDescent="0.2">
      <c r="B118" s="21" t="s">
        <v>67</v>
      </c>
      <c r="E118" s="126"/>
      <c r="O118" s="155"/>
      <c r="P118" s="167"/>
      <c r="Q118" s="160"/>
      <c r="R118" s="160"/>
    </row>
    <row r="120" spans="1:18" hidden="1" x14ac:dyDescent="0.2">
      <c r="A120" s="18" t="s">
        <v>59</v>
      </c>
      <c r="E120" s="220">
        <v>244</v>
      </c>
    </row>
    <row r="121" spans="1:18" hidden="1" x14ac:dyDescent="0.2">
      <c r="A121" s="18" t="s">
        <v>58</v>
      </c>
      <c r="E121" s="220" t="s">
        <v>163</v>
      </c>
    </row>
    <row r="122" spans="1:18" hidden="1" x14ac:dyDescent="0.2"/>
    <row r="123" spans="1:18" x14ac:dyDescent="0.2">
      <c r="C123" s="18" t="s">
        <v>72</v>
      </c>
    </row>
    <row r="125" spans="1:18" ht="27" customHeight="1" x14ac:dyDescent="0.2">
      <c r="A125" s="229" t="s">
        <v>3</v>
      </c>
      <c r="B125" s="465" t="s">
        <v>16</v>
      </c>
      <c r="C125" s="465"/>
      <c r="D125" s="465" t="s">
        <v>68</v>
      </c>
      <c r="E125" s="465"/>
      <c r="F125" s="230" t="s">
        <v>69</v>
      </c>
      <c r="G125" s="497" t="s">
        <v>70</v>
      </c>
      <c r="H125" s="497"/>
      <c r="I125" s="465" t="s">
        <v>71</v>
      </c>
      <c r="J125" s="465"/>
    </row>
    <row r="126" spans="1:18" x14ac:dyDescent="0.2">
      <c r="A126" s="55">
        <v>1</v>
      </c>
      <c r="B126" s="494">
        <v>2</v>
      </c>
      <c r="C126" s="494"/>
      <c r="D126" s="494">
        <v>3</v>
      </c>
      <c r="E126" s="494"/>
      <c r="F126" s="55">
        <v>4</v>
      </c>
      <c r="G126" s="496">
        <v>5</v>
      </c>
      <c r="H126" s="496"/>
      <c r="I126" s="494">
        <v>6</v>
      </c>
      <c r="J126" s="494"/>
    </row>
    <row r="127" spans="1:18" x14ac:dyDescent="0.2">
      <c r="A127" s="238"/>
      <c r="B127" s="495" t="s">
        <v>133</v>
      </c>
      <c r="C127" s="495"/>
      <c r="D127" s="487">
        <v>2</v>
      </c>
      <c r="E127" s="487"/>
      <c r="F127" s="127">
        <v>12</v>
      </c>
      <c r="G127" s="480">
        <v>704.11</v>
      </c>
      <c r="H127" s="480"/>
      <c r="I127" s="452">
        <f>D127*F127*G127-0.08</f>
        <v>16898.559999999998</v>
      </c>
      <c r="J127" s="452"/>
      <c r="P127" s="163">
        <f>17850+6898.56+12000</f>
        <v>36748.559999999998</v>
      </c>
      <c r="Q127" s="158">
        <f>10222.22+2104.46+3798.45</f>
        <v>16125.130000000001</v>
      </c>
      <c r="R127" s="158">
        <f>+I127-Q127</f>
        <v>773.42999999999665</v>
      </c>
    </row>
    <row r="128" spans="1:18" x14ac:dyDescent="0.2">
      <c r="A128" s="238"/>
      <c r="B128" s="495" t="s">
        <v>169</v>
      </c>
      <c r="C128" s="495"/>
      <c r="D128" s="487">
        <v>1</v>
      </c>
      <c r="E128" s="487"/>
      <c r="F128" s="127">
        <v>12</v>
      </c>
      <c r="G128" s="480">
        <v>3422</v>
      </c>
      <c r="H128" s="480"/>
      <c r="I128" s="452">
        <f>D128*F128*G128+37.44</f>
        <v>41101.440000000002</v>
      </c>
      <c r="J128" s="452"/>
      <c r="P128" s="163">
        <f>50210+10000</f>
        <v>60210</v>
      </c>
      <c r="Q128" s="158">
        <f>16735.95+2425.18</f>
        <v>19161.13</v>
      </c>
      <c r="R128" s="158">
        <f>+I128-Q128</f>
        <v>21940.31</v>
      </c>
    </row>
    <row r="129" spans="1:18" x14ac:dyDescent="0.2">
      <c r="A129" s="238"/>
      <c r="B129" s="465" t="s">
        <v>13</v>
      </c>
      <c r="C129" s="465"/>
      <c r="D129" s="452" t="s">
        <v>14</v>
      </c>
      <c r="E129" s="452"/>
      <c r="F129" s="56" t="s">
        <v>14</v>
      </c>
      <c r="G129" s="480" t="s">
        <v>14</v>
      </c>
      <c r="H129" s="480"/>
      <c r="I129" s="452">
        <f>SUM(I127:J128)</f>
        <v>58000</v>
      </c>
      <c r="J129" s="452"/>
      <c r="K129" s="30">
        <f>'раздел 2'!F29</f>
        <v>58000</v>
      </c>
      <c r="L129" s="30">
        <f>K129-I129</f>
        <v>0</v>
      </c>
    </row>
    <row r="130" spans="1:18" ht="15" customHeight="1" x14ac:dyDescent="0.2">
      <c r="B130" s="116" t="s">
        <v>242</v>
      </c>
      <c r="C130" s="117"/>
      <c r="D130" s="117"/>
      <c r="E130" s="117"/>
      <c r="F130" s="117"/>
      <c r="G130" s="118"/>
      <c r="H130" s="118"/>
      <c r="I130" s="452">
        <v>58000</v>
      </c>
      <c r="J130" s="452"/>
      <c r="K130" s="30">
        <v>1629984.73</v>
      </c>
      <c r="L130" s="30">
        <f>K130-I130</f>
        <v>1571984.73</v>
      </c>
      <c r="M130" s="18" t="s">
        <v>161</v>
      </c>
    </row>
    <row r="131" spans="1:18" x14ac:dyDescent="0.2">
      <c r="G131" s="30"/>
      <c r="P131" s="163" t="s">
        <v>330</v>
      </c>
      <c r="Q131" s="158">
        <v>2677.09</v>
      </c>
    </row>
    <row r="132" spans="1:18" hidden="1" x14ac:dyDescent="0.2">
      <c r="A132" s="21"/>
      <c r="C132" s="18" t="s">
        <v>250</v>
      </c>
      <c r="D132" s="21"/>
      <c r="E132" s="126"/>
      <c r="F132" s="21"/>
      <c r="G132" s="21"/>
      <c r="H132" s="21"/>
      <c r="I132" s="21"/>
      <c r="J132" s="21"/>
      <c r="P132" s="163">
        <f>SUM(P127:P128)</f>
        <v>96958.56</v>
      </c>
      <c r="Q132" s="158">
        <f>SUM(Q127:Q131)</f>
        <v>37963.350000000006</v>
      </c>
      <c r="R132" s="158">
        <f>SUM(R127:R131)</f>
        <v>22713.739999999998</v>
      </c>
    </row>
    <row r="133" spans="1:18" hidden="1" x14ac:dyDescent="0.2"/>
    <row r="134" spans="1:18" hidden="1" x14ac:dyDescent="0.2">
      <c r="A134" s="18" t="s">
        <v>59</v>
      </c>
      <c r="E134" s="220">
        <v>244</v>
      </c>
    </row>
    <row r="135" spans="1:18" hidden="1" x14ac:dyDescent="0.2">
      <c r="A135" s="18" t="s">
        <v>58</v>
      </c>
      <c r="E135" s="220" t="s">
        <v>163</v>
      </c>
    </row>
    <row r="136" spans="1:18" hidden="1" x14ac:dyDescent="0.2"/>
    <row r="137" spans="1:18" ht="24.6" hidden="1" customHeight="1" x14ac:dyDescent="0.2">
      <c r="A137" s="25" t="s">
        <v>3</v>
      </c>
      <c r="B137" s="456" t="s">
        <v>16</v>
      </c>
      <c r="C137" s="456"/>
      <c r="D137" s="456"/>
      <c r="E137" s="456" t="s">
        <v>173</v>
      </c>
      <c r="F137" s="456"/>
      <c r="G137" s="456" t="s">
        <v>74</v>
      </c>
      <c r="H137" s="456"/>
      <c r="I137" s="456" t="s">
        <v>75</v>
      </c>
      <c r="J137" s="456"/>
    </row>
    <row r="138" spans="1:18" hidden="1" x14ac:dyDescent="0.2">
      <c r="A138" s="2">
        <v>1</v>
      </c>
      <c r="B138" s="493">
        <v>2</v>
      </c>
      <c r="C138" s="493"/>
      <c r="D138" s="493"/>
      <c r="E138" s="493">
        <v>3</v>
      </c>
      <c r="F138" s="493"/>
      <c r="G138" s="467">
        <v>4</v>
      </c>
      <c r="H138" s="467"/>
      <c r="I138" s="467">
        <v>5</v>
      </c>
      <c r="J138" s="467"/>
    </row>
    <row r="139" spans="1:18" hidden="1" x14ac:dyDescent="0.2">
      <c r="A139" s="24"/>
      <c r="B139" s="485"/>
      <c r="C139" s="485"/>
      <c r="D139" s="485"/>
      <c r="E139" s="456"/>
      <c r="F139" s="456"/>
      <c r="G139" s="455"/>
      <c r="H139" s="455"/>
      <c r="I139" s="454">
        <f>E139:E139*G139</f>
        <v>0</v>
      </c>
      <c r="J139" s="454"/>
    </row>
    <row r="140" spans="1:18" hidden="1" x14ac:dyDescent="0.2">
      <c r="A140" s="24"/>
      <c r="B140" s="485"/>
      <c r="C140" s="485"/>
      <c r="D140" s="485"/>
      <c r="E140" s="456"/>
      <c r="F140" s="456"/>
      <c r="G140" s="455"/>
      <c r="H140" s="455"/>
      <c r="I140" s="454">
        <f t="shared" ref="I140:I144" si="6">E140:E140*G140</f>
        <v>0</v>
      </c>
      <c r="J140" s="454"/>
    </row>
    <row r="141" spans="1:18" hidden="1" x14ac:dyDescent="0.2">
      <c r="A141" s="24"/>
      <c r="B141" s="485"/>
      <c r="C141" s="485"/>
      <c r="D141" s="485"/>
      <c r="E141" s="456"/>
      <c r="F141" s="456"/>
      <c r="G141" s="455"/>
      <c r="H141" s="455"/>
      <c r="I141" s="454">
        <f t="shared" si="6"/>
        <v>0</v>
      </c>
      <c r="J141" s="454"/>
    </row>
    <row r="142" spans="1:18" hidden="1" x14ac:dyDescent="0.2">
      <c r="A142" s="24"/>
      <c r="B142" s="485"/>
      <c r="C142" s="485"/>
      <c r="D142" s="485"/>
      <c r="E142" s="456"/>
      <c r="F142" s="456"/>
      <c r="G142" s="455"/>
      <c r="H142" s="455"/>
      <c r="I142" s="454">
        <f t="shared" si="6"/>
        <v>0</v>
      </c>
      <c r="J142" s="454"/>
    </row>
    <row r="143" spans="1:18" hidden="1" x14ac:dyDescent="0.2">
      <c r="A143" s="24"/>
      <c r="B143" s="485"/>
      <c r="C143" s="485"/>
      <c r="D143" s="485"/>
      <c r="E143" s="456"/>
      <c r="F143" s="456"/>
      <c r="G143" s="455"/>
      <c r="H143" s="455"/>
      <c r="I143" s="454">
        <f t="shared" si="6"/>
        <v>0</v>
      </c>
      <c r="J143" s="454"/>
    </row>
    <row r="144" spans="1:18" hidden="1" x14ac:dyDescent="0.2">
      <c r="A144" s="24"/>
      <c r="B144" s="485"/>
      <c r="C144" s="485"/>
      <c r="D144" s="485"/>
      <c r="E144" s="456"/>
      <c r="F144" s="456"/>
      <c r="G144" s="455"/>
      <c r="H144" s="455"/>
      <c r="I144" s="454">
        <f t="shared" si="6"/>
        <v>0</v>
      </c>
      <c r="J144" s="454"/>
    </row>
    <row r="145" spans="1:18" hidden="1" x14ac:dyDescent="0.2">
      <c r="A145" s="24"/>
      <c r="B145" s="456" t="s">
        <v>13</v>
      </c>
      <c r="C145" s="456"/>
      <c r="D145" s="456"/>
      <c r="E145" s="456" t="s">
        <v>14</v>
      </c>
      <c r="F145" s="456"/>
      <c r="G145" s="455" t="s">
        <v>14</v>
      </c>
      <c r="H145" s="455"/>
      <c r="I145" s="454">
        <f>SUM(I139:J144)</f>
        <v>0</v>
      </c>
      <c r="J145" s="455"/>
    </row>
    <row r="146" spans="1:18" hidden="1" x14ac:dyDescent="0.2"/>
    <row r="148" spans="1:18" x14ac:dyDescent="0.2">
      <c r="C148" s="18" t="s">
        <v>77</v>
      </c>
    </row>
    <row r="150" spans="1:18" ht="34.9" customHeight="1" x14ac:dyDescent="0.2">
      <c r="A150" s="222" t="s">
        <v>3</v>
      </c>
      <c r="B150" s="456" t="s">
        <v>51</v>
      </c>
      <c r="C150" s="456"/>
      <c r="D150" s="456" t="s">
        <v>78</v>
      </c>
      <c r="E150" s="456"/>
      <c r="F150" s="225" t="s">
        <v>79</v>
      </c>
      <c r="G150" s="455" t="s">
        <v>80</v>
      </c>
      <c r="H150" s="455"/>
      <c r="I150" s="456" t="s">
        <v>244</v>
      </c>
      <c r="J150" s="456"/>
    </row>
    <row r="151" spans="1:18" s="1" customFormat="1" ht="9.6" customHeight="1" x14ac:dyDescent="0.2">
      <c r="A151" s="3">
        <v>1</v>
      </c>
      <c r="B151" s="493">
        <v>2</v>
      </c>
      <c r="C151" s="493"/>
      <c r="D151" s="493">
        <v>3</v>
      </c>
      <c r="E151" s="493"/>
      <c r="F151" s="3">
        <v>4</v>
      </c>
      <c r="G151" s="467">
        <v>5</v>
      </c>
      <c r="H151" s="467"/>
      <c r="I151" s="493">
        <v>6</v>
      </c>
      <c r="J151" s="493"/>
      <c r="O151" s="157"/>
      <c r="P151" s="169"/>
      <c r="Q151" s="162"/>
      <c r="R151" s="162"/>
    </row>
    <row r="152" spans="1:18" x14ac:dyDescent="0.2">
      <c r="A152" s="223">
        <v>1</v>
      </c>
      <c r="B152" s="485" t="s">
        <v>164</v>
      </c>
      <c r="C152" s="485"/>
      <c r="D152" s="486">
        <v>1066.13293043369</v>
      </c>
      <c r="E152" s="486"/>
      <c r="F152" s="31">
        <v>2060.48</v>
      </c>
      <c r="G152" s="460">
        <v>1</v>
      </c>
      <c r="H152" s="460"/>
      <c r="I152" s="486">
        <f>F152*G152*D152</f>
        <v>2196745.5805000095</v>
      </c>
      <c r="J152" s="486"/>
      <c r="K152" s="30"/>
      <c r="L152" s="30"/>
    </row>
    <row r="153" spans="1:18" x14ac:dyDescent="0.2">
      <c r="A153" s="223">
        <v>2</v>
      </c>
      <c r="B153" s="485" t="s">
        <v>166</v>
      </c>
      <c r="C153" s="485"/>
      <c r="D153" s="486">
        <v>6937.7</v>
      </c>
      <c r="E153" s="486"/>
      <c r="F153" s="31">
        <v>33.35</v>
      </c>
      <c r="G153" s="460">
        <v>1</v>
      </c>
      <c r="H153" s="460"/>
      <c r="I153" s="486">
        <f>F153*G153*D153</f>
        <v>231372.29500000001</v>
      </c>
      <c r="J153" s="486"/>
    </row>
    <row r="154" spans="1:18" x14ac:dyDescent="0.2">
      <c r="A154" s="223">
        <v>3</v>
      </c>
      <c r="B154" s="485" t="s">
        <v>165</v>
      </c>
      <c r="C154" s="485"/>
      <c r="D154" s="486">
        <v>119759</v>
      </c>
      <c r="E154" s="486"/>
      <c r="F154" s="31">
        <v>6.07</v>
      </c>
      <c r="G154" s="460">
        <v>1</v>
      </c>
      <c r="H154" s="460"/>
      <c r="I154" s="486">
        <f t="shared" ref="I154:I155" si="7">F154*G154*D154</f>
        <v>726937.13</v>
      </c>
      <c r="J154" s="486"/>
    </row>
    <row r="155" spans="1:18" x14ac:dyDescent="0.2">
      <c r="A155" s="223">
        <v>4</v>
      </c>
      <c r="B155" s="485" t="s">
        <v>167</v>
      </c>
      <c r="C155" s="485"/>
      <c r="D155" s="486">
        <v>4278.99</v>
      </c>
      <c r="E155" s="486"/>
      <c r="F155" s="31">
        <v>20.41</v>
      </c>
      <c r="G155" s="460">
        <v>1</v>
      </c>
      <c r="H155" s="460"/>
      <c r="I155" s="486">
        <f t="shared" si="7"/>
        <v>87334.185899999997</v>
      </c>
      <c r="J155" s="486"/>
    </row>
    <row r="156" spans="1:18" x14ac:dyDescent="0.2">
      <c r="A156" s="223">
        <v>5</v>
      </c>
      <c r="B156" s="485" t="s">
        <v>168</v>
      </c>
      <c r="C156" s="485"/>
      <c r="D156" s="486">
        <v>11095.49</v>
      </c>
      <c r="E156" s="486"/>
      <c r="F156" s="31">
        <v>26.14</v>
      </c>
      <c r="G156" s="460">
        <v>1</v>
      </c>
      <c r="H156" s="460"/>
      <c r="I156" s="486">
        <f>F156*G156*D156</f>
        <v>290036.10859999998</v>
      </c>
      <c r="J156" s="486"/>
    </row>
    <row r="157" spans="1:18" x14ac:dyDescent="0.2">
      <c r="A157" s="223">
        <v>6</v>
      </c>
      <c r="B157" s="485" t="s">
        <v>348</v>
      </c>
      <c r="C157" s="485"/>
      <c r="D157" s="486">
        <v>670</v>
      </c>
      <c r="E157" s="486"/>
      <c r="F157" s="31">
        <v>160.41</v>
      </c>
      <c r="G157" s="460">
        <v>1</v>
      </c>
      <c r="H157" s="460"/>
      <c r="I157" s="486">
        <f>F157*G157*D157</f>
        <v>107474.7</v>
      </c>
      <c r="J157" s="486"/>
    </row>
    <row r="158" spans="1:18" x14ac:dyDescent="0.2">
      <c r="A158" s="223"/>
      <c r="B158" s="456" t="s">
        <v>13</v>
      </c>
      <c r="C158" s="456"/>
      <c r="D158" s="486" t="s">
        <v>14</v>
      </c>
      <c r="E158" s="486"/>
      <c r="F158" s="31" t="s">
        <v>14</v>
      </c>
      <c r="G158" s="460" t="s">
        <v>14</v>
      </c>
      <c r="H158" s="460"/>
      <c r="I158" s="486">
        <f>SUM(I152:J157)</f>
        <v>3639900.0000000093</v>
      </c>
      <c r="J158" s="486"/>
      <c r="K158" s="30"/>
    </row>
    <row r="160" spans="1:18" hidden="1" x14ac:dyDescent="0.2">
      <c r="C160" s="18" t="s">
        <v>76</v>
      </c>
    </row>
    <row r="161" spans="1:13" hidden="1" x14ac:dyDescent="0.2"/>
    <row r="162" spans="1:13" ht="24.6" hidden="1" customHeight="1" x14ac:dyDescent="0.2">
      <c r="A162" s="25" t="s">
        <v>3</v>
      </c>
      <c r="B162" s="456" t="s">
        <v>51</v>
      </c>
      <c r="C162" s="456"/>
      <c r="D162" s="456"/>
      <c r="E162" s="456" t="s">
        <v>81</v>
      </c>
      <c r="F162" s="456"/>
      <c r="G162" s="456" t="s">
        <v>82</v>
      </c>
      <c r="H162" s="456"/>
      <c r="I162" s="456" t="s">
        <v>83</v>
      </c>
      <c r="J162" s="456"/>
    </row>
    <row r="163" spans="1:13" hidden="1" x14ac:dyDescent="0.2">
      <c r="A163" s="24">
        <v>1</v>
      </c>
      <c r="B163" s="456">
        <v>2</v>
      </c>
      <c r="C163" s="456"/>
      <c r="D163" s="456"/>
      <c r="E163" s="456">
        <v>3</v>
      </c>
      <c r="F163" s="456"/>
      <c r="G163" s="455">
        <v>4</v>
      </c>
      <c r="H163" s="455"/>
      <c r="I163" s="455">
        <v>5</v>
      </c>
      <c r="J163" s="455"/>
    </row>
    <row r="164" spans="1:13" hidden="1" x14ac:dyDescent="0.2">
      <c r="A164" s="24"/>
      <c r="B164" s="485"/>
      <c r="C164" s="485"/>
      <c r="D164" s="485"/>
      <c r="E164" s="456"/>
      <c r="F164" s="456"/>
      <c r="G164" s="455"/>
      <c r="H164" s="455"/>
      <c r="I164" s="454">
        <f>E164:E164*G164</f>
        <v>0</v>
      </c>
      <c r="J164" s="454"/>
    </row>
    <row r="165" spans="1:13" hidden="1" x14ac:dyDescent="0.2">
      <c r="A165" s="24"/>
      <c r="B165" s="485"/>
      <c r="C165" s="485"/>
      <c r="D165" s="485"/>
      <c r="E165" s="456"/>
      <c r="F165" s="456"/>
      <c r="G165" s="455"/>
      <c r="H165" s="455"/>
      <c r="I165" s="454">
        <f t="shared" ref="I165:I169" si="8">E165:E165*G165</f>
        <v>0</v>
      </c>
      <c r="J165" s="454"/>
    </row>
    <row r="166" spans="1:13" hidden="1" x14ac:dyDescent="0.2">
      <c r="A166" s="24"/>
      <c r="B166" s="485"/>
      <c r="C166" s="485"/>
      <c r="D166" s="485"/>
      <c r="E166" s="456"/>
      <c r="F166" s="456"/>
      <c r="G166" s="455"/>
      <c r="H166" s="455"/>
      <c r="I166" s="454">
        <f t="shared" si="8"/>
        <v>0</v>
      </c>
      <c r="J166" s="454"/>
    </row>
    <row r="167" spans="1:13" hidden="1" x14ac:dyDescent="0.2">
      <c r="A167" s="24"/>
      <c r="B167" s="485"/>
      <c r="C167" s="485"/>
      <c r="D167" s="485"/>
      <c r="E167" s="456"/>
      <c r="F167" s="456"/>
      <c r="G167" s="455"/>
      <c r="H167" s="455"/>
      <c r="I167" s="454">
        <f t="shared" si="8"/>
        <v>0</v>
      </c>
      <c r="J167" s="454"/>
    </row>
    <row r="168" spans="1:13" hidden="1" x14ac:dyDescent="0.2">
      <c r="A168" s="24"/>
      <c r="B168" s="485"/>
      <c r="C168" s="485"/>
      <c r="D168" s="485"/>
      <c r="E168" s="456"/>
      <c r="F168" s="456"/>
      <c r="G168" s="455"/>
      <c r="H168" s="455"/>
      <c r="I168" s="454">
        <f t="shared" si="8"/>
        <v>0</v>
      </c>
      <c r="J168" s="454"/>
    </row>
    <row r="169" spans="1:13" hidden="1" x14ac:dyDescent="0.2">
      <c r="A169" s="24"/>
      <c r="B169" s="485"/>
      <c r="C169" s="485"/>
      <c r="D169" s="485"/>
      <c r="E169" s="456"/>
      <c r="F169" s="456"/>
      <c r="G169" s="455"/>
      <c r="H169" s="455"/>
      <c r="I169" s="454">
        <f t="shared" si="8"/>
        <v>0</v>
      </c>
      <c r="J169" s="454"/>
    </row>
    <row r="170" spans="1:13" hidden="1" x14ac:dyDescent="0.2">
      <c r="A170" s="24"/>
      <c r="B170" s="456" t="s">
        <v>13</v>
      </c>
      <c r="C170" s="456"/>
      <c r="D170" s="456"/>
      <c r="E170" s="456" t="s">
        <v>14</v>
      </c>
      <c r="F170" s="456"/>
      <c r="G170" s="455" t="s">
        <v>14</v>
      </c>
      <c r="H170" s="455"/>
      <c r="I170" s="454">
        <f>SUM(I164:J169)</f>
        <v>0</v>
      </c>
      <c r="J170" s="455"/>
    </row>
    <row r="171" spans="1:13" x14ac:dyDescent="0.2">
      <c r="B171" s="116" t="s">
        <v>242</v>
      </c>
      <c r="C171" s="117"/>
      <c r="D171" s="117"/>
      <c r="E171" s="117"/>
      <c r="F171" s="117"/>
      <c r="G171" s="118"/>
      <c r="H171" s="118"/>
      <c r="I171" s="118"/>
      <c r="J171" s="144">
        <v>3639900</v>
      </c>
      <c r="K171" s="30">
        <v>1629984.73</v>
      </c>
      <c r="L171" s="30">
        <f>K171-J171</f>
        <v>-2009915.27</v>
      </c>
      <c r="M171" s="18" t="s">
        <v>161</v>
      </c>
    </row>
    <row r="172" spans="1:13" x14ac:dyDescent="0.2">
      <c r="B172" s="18" t="s">
        <v>347</v>
      </c>
      <c r="J172" s="33">
        <v>0</v>
      </c>
      <c r="K172" s="30">
        <f>'раздел 2'!F31</f>
        <v>3639900</v>
      </c>
      <c r="L172" s="30">
        <f>K172-J171-J172</f>
        <v>0</v>
      </c>
      <c r="M172" s="18" t="s">
        <v>273</v>
      </c>
    </row>
    <row r="173" spans="1:13" x14ac:dyDescent="0.2">
      <c r="J173" s="33"/>
      <c r="K173" s="30"/>
      <c r="L173" s="30"/>
    </row>
    <row r="174" spans="1:13" x14ac:dyDescent="0.2">
      <c r="C174" s="18" t="s">
        <v>170</v>
      </c>
      <c r="K174" s="30"/>
      <c r="L174" s="30"/>
      <c r="M174" s="30"/>
    </row>
    <row r="176" spans="1:13" ht="28.15" customHeight="1" x14ac:dyDescent="0.2">
      <c r="A176" s="25" t="s">
        <v>3</v>
      </c>
      <c r="B176" s="456" t="s">
        <v>16</v>
      </c>
      <c r="C176" s="456"/>
      <c r="D176" s="456"/>
      <c r="E176" s="465" t="s">
        <v>84</v>
      </c>
      <c r="F176" s="465"/>
      <c r="G176" s="456" t="s">
        <v>85</v>
      </c>
      <c r="H176" s="456"/>
      <c r="I176" s="456" t="s">
        <v>86</v>
      </c>
      <c r="J176" s="456"/>
    </row>
    <row r="177" spans="1:18" x14ac:dyDescent="0.2">
      <c r="A177" s="24">
        <v>1</v>
      </c>
      <c r="B177" s="492">
        <v>2</v>
      </c>
      <c r="C177" s="492"/>
      <c r="D177" s="492"/>
      <c r="E177" s="487">
        <v>3</v>
      </c>
      <c r="F177" s="487"/>
      <c r="G177" s="459">
        <v>4</v>
      </c>
      <c r="H177" s="459"/>
      <c r="I177" s="459">
        <v>5</v>
      </c>
      <c r="J177" s="459"/>
    </row>
    <row r="178" spans="1:18" x14ac:dyDescent="0.2">
      <c r="A178" s="24">
        <v>1</v>
      </c>
      <c r="B178" s="479" t="s">
        <v>172</v>
      </c>
      <c r="C178" s="479"/>
      <c r="D178" s="479"/>
      <c r="E178" s="488" t="s">
        <v>327</v>
      </c>
      <c r="F178" s="489"/>
      <c r="G178" s="468"/>
      <c r="H178" s="468"/>
      <c r="I178" s="480">
        <v>70000</v>
      </c>
      <c r="J178" s="480"/>
      <c r="K178" s="100" t="s">
        <v>310</v>
      </c>
      <c r="L178" s="100"/>
      <c r="M178" s="100" t="s">
        <v>313</v>
      </c>
      <c r="P178" s="170">
        <f>+Q178</f>
        <v>33673</v>
      </c>
      <c r="Q178" s="165">
        <v>33673</v>
      </c>
      <c r="R178" s="158">
        <f t="shared" ref="R178:R180" si="9">+I178-Q178</f>
        <v>36327</v>
      </c>
    </row>
    <row r="179" spans="1:18" x14ac:dyDescent="0.2">
      <c r="A179" s="24">
        <v>2</v>
      </c>
      <c r="B179" s="479" t="s">
        <v>174</v>
      </c>
      <c r="C179" s="479"/>
      <c r="D179" s="479"/>
      <c r="E179" s="490"/>
      <c r="F179" s="491"/>
      <c r="G179" s="468" t="s">
        <v>311</v>
      </c>
      <c r="H179" s="468"/>
      <c r="I179" s="480">
        <v>28800</v>
      </c>
      <c r="J179" s="480"/>
      <c r="M179" s="100"/>
      <c r="P179" s="170">
        <v>2400</v>
      </c>
      <c r="Q179" s="165">
        <v>1200</v>
      </c>
      <c r="R179" s="158">
        <f t="shared" si="9"/>
        <v>27600</v>
      </c>
    </row>
    <row r="180" spans="1:18" x14ac:dyDescent="0.2">
      <c r="A180" s="24">
        <v>3</v>
      </c>
      <c r="B180" s="479" t="s">
        <v>175</v>
      </c>
      <c r="C180" s="479"/>
      <c r="D180" s="479"/>
      <c r="E180" s="490"/>
      <c r="F180" s="491"/>
      <c r="G180" s="468" t="s">
        <v>311</v>
      </c>
      <c r="H180" s="468"/>
      <c r="I180" s="480">
        <v>30000</v>
      </c>
      <c r="J180" s="480"/>
      <c r="M180" s="100"/>
      <c r="P180" s="170">
        <f>38771.76+16302.48</f>
        <v>55074.240000000005</v>
      </c>
      <c r="Q180" s="165">
        <f>4075.62+28051.02</f>
        <v>32126.639999999999</v>
      </c>
      <c r="R180" s="158">
        <f t="shared" si="9"/>
        <v>-2126.6399999999994</v>
      </c>
    </row>
    <row r="181" spans="1:18" x14ac:dyDescent="0.2">
      <c r="A181" s="24">
        <v>4</v>
      </c>
      <c r="B181" s="479" t="s">
        <v>324</v>
      </c>
      <c r="C181" s="479"/>
      <c r="D181" s="479"/>
      <c r="E181" s="490"/>
      <c r="F181" s="491"/>
      <c r="G181" s="468" t="s">
        <v>311</v>
      </c>
      <c r="H181" s="468"/>
      <c r="I181" s="480">
        <v>16368</v>
      </c>
      <c r="J181" s="480"/>
      <c r="M181" s="100"/>
      <c r="P181" s="170">
        <v>13680</v>
      </c>
      <c r="Q181" s="165">
        <v>6840</v>
      </c>
      <c r="R181" s="158">
        <f>+I181-Q181</f>
        <v>9528</v>
      </c>
    </row>
    <row r="182" spans="1:18" x14ac:dyDescent="0.2">
      <c r="A182" s="24">
        <v>5</v>
      </c>
      <c r="B182" s="479" t="s">
        <v>436</v>
      </c>
      <c r="C182" s="479"/>
      <c r="D182" s="479"/>
      <c r="E182" s="490"/>
      <c r="F182" s="491"/>
      <c r="G182" s="468">
        <v>1</v>
      </c>
      <c r="H182" s="468"/>
      <c r="I182" s="480">
        <f>20000+12586</f>
        <v>32586</v>
      </c>
      <c r="J182" s="480"/>
      <c r="M182" s="100"/>
      <c r="P182" s="170"/>
      <c r="Q182" s="165"/>
      <c r="R182" s="158">
        <f t="shared" ref="R182:R188" si="10">+I182-Q182</f>
        <v>32586</v>
      </c>
    </row>
    <row r="183" spans="1:18" x14ac:dyDescent="0.2">
      <c r="A183" s="24">
        <v>6</v>
      </c>
      <c r="B183" s="479" t="s">
        <v>354</v>
      </c>
      <c r="C183" s="479"/>
      <c r="D183" s="479"/>
      <c r="E183" s="490"/>
      <c r="F183" s="491"/>
      <c r="G183" s="468"/>
      <c r="H183" s="468"/>
      <c r="I183" s="480">
        <v>25000</v>
      </c>
      <c r="J183" s="480"/>
      <c r="M183" s="100" t="s">
        <v>314</v>
      </c>
      <c r="P183" s="174">
        <v>11892.5</v>
      </c>
      <c r="Q183" s="165">
        <v>10774.27</v>
      </c>
      <c r="R183" s="158">
        <f t="shared" si="10"/>
        <v>14225.73</v>
      </c>
    </row>
    <row r="184" spans="1:18" x14ac:dyDescent="0.2">
      <c r="A184" s="24">
        <v>7</v>
      </c>
      <c r="B184" s="479" t="s">
        <v>176</v>
      </c>
      <c r="C184" s="479"/>
      <c r="D184" s="479"/>
      <c r="E184" s="490"/>
      <c r="F184" s="491"/>
      <c r="G184" s="468"/>
      <c r="H184" s="468"/>
      <c r="I184" s="480">
        <v>2000</v>
      </c>
      <c r="J184" s="480"/>
      <c r="M184" s="100" t="s">
        <v>312</v>
      </c>
      <c r="P184" s="173"/>
      <c r="Q184" s="165"/>
      <c r="R184" s="158">
        <f t="shared" si="10"/>
        <v>2000</v>
      </c>
    </row>
    <row r="185" spans="1:18" x14ac:dyDescent="0.2">
      <c r="A185" s="24">
        <v>8</v>
      </c>
      <c r="B185" s="479" t="s">
        <v>437</v>
      </c>
      <c r="C185" s="479"/>
      <c r="D185" s="479"/>
      <c r="E185" s="490"/>
      <c r="F185" s="491"/>
      <c r="G185" s="468"/>
      <c r="H185" s="468"/>
      <c r="I185" s="480">
        <v>45000</v>
      </c>
      <c r="J185" s="480"/>
      <c r="M185" s="100" t="s">
        <v>315</v>
      </c>
      <c r="P185" s="170">
        <v>37200</v>
      </c>
      <c r="Q185" s="165">
        <v>37200</v>
      </c>
      <c r="R185" s="158">
        <f t="shared" si="10"/>
        <v>7800</v>
      </c>
    </row>
    <row r="186" spans="1:18" x14ac:dyDescent="0.2">
      <c r="A186" s="24">
        <v>9</v>
      </c>
      <c r="B186" s="479" t="s">
        <v>438</v>
      </c>
      <c r="C186" s="479"/>
      <c r="D186" s="479"/>
      <c r="E186" s="490"/>
      <c r="F186" s="491"/>
      <c r="G186" s="468"/>
      <c r="H186" s="468"/>
      <c r="I186" s="480">
        <v>12000</v>
      </c>
      <c r="J186" s="480"/>
      <c r="M186" s="100" t="s">
        <v>315</v>
      </c>
      <c r="P186" s="173"/>
      <c r="Q186" s="165"/>
      <c r="R186" s="158">
        <f t="shared" si="10"/>
        <v>12000</v>
      </c>
    </row>
    <row r="187" spans="1:18" x14ac:dyDescent="0.2">
      <c r="A187" s="24">
        <v>10</v>
      </c>
      <c r="B187" s="479" t="s">
        <v>439</v>
      </c>
      <c r="C187" s="479"/>
      <c r="D187" s="479"/>
      <c r="E187" s="490"/>
      <c r="F187" s="491"/>
      <c r="G187" s="468"/>
      <c r="H187" s="468"/>
      <c r="I187" s="480">
        <v>10000</v>
      </c>
      <c r="J187" s="480"/>
      <c r="M187" s="100" t="s">
        <v>315</v>
      </c>
      <c r="P187" s="170"/>
      <c r="Q187" s="165"/>
      <c r="R187" s="158">
        <f t="shared" si="10"/>
        <v>10000</v>
      </c>
    </row>
    <row r="188" spans="1:18" x14ac:dyDescent="0.2">
      <c r="A188" s="24">
        <v>12</v>
      </c>
      <c r="B188" s="479" t="s">
        <v>180</v>
      </c>
      <c r="C188" s="479"/>
      <c r="D188" s="479"/>
      <c r="E188" s="490"/>
      <c r="F188" s="491"/>
      <c r="G188" s="481"/>
      <c r="H188" s="482"/>
      <c r="I188" s="483">
        <v>27000</v>
      </c>
      <c r="J188" s="484"/>
      <c r="M188" s="100"/>
      <c r="P188" s="170">
        <v>30000</v>
      </c>
      <c r="Q188" s="165">
        <v>16500</v>
      </c>
      <c r="R188" s="158">
        <f t="shared" si="10"/>
        <v>10500</v>
      </c>
    </row>
    <row r="189" spans="1:18" x14ac:dyDescent="0.2">
      <c r="A189" s="24">
        <v>13</v>
      </c>
      <c r="B189" s="479" t="s">
        <v>440</v>
      </c>
      <c r="C189" s="479"/>
      <c r="D189" s="479"/>
      <c r="E189" s="490"/>
      <c r="F189" s="491"/>
      <c r="G189" s="468"/>
      <c r="H189" s="468"/>
      <c r="I189" s="480">
        <v>10000</v>
      </c>
      <c r="J189" s="480"/>
      <c r="M189" s="100" t="s">
        <v>315</v>
      </c>
      <c r="P189" s="170"/>
      <c r="Q189" s="165"/>
    </row>
    <row r="190" spans="1:18" x14ac:dyDescent="0.2">
      <c r="A190" s="24"/>
      <c r="B190" s="479" t="s">
        <v>13</v>
      </c>
      <c r="C190" s="479"/>
      <c r="D190" s="479"/>
      <c r="E190" s="452" t="s">
        <v>14</v>
      </c>
      <c r="F190" s="452"/>
      <c r="G190" s="460" t="s">
        <v>14</v>
      </c>
      <c r="H190" s="460"/>
      <c r="I190" s="460">
        <f>SUM(I178:J189)</f>
        <v>308754</v>
      </c>
      <c r="J190" s="460"/>
      <c r="K190" s="30">
        <f>'раздел 2'!F33</f>
        <v>308754</v>
      </c>
      <c r="L190" s="30">
        <f>K190-I190</f>
        <v>0</v>
      </c>
      <c r="P190" s="170"/>
      <c r="Q190" s="165"/>
    </row>
    <row r="191" spans="1:18" ht="15" customHeight="1" x14ac:dyDescent="0.2">
      <c r="B191" s="116" t="s">
        <v>242</v>
      </c>
      <c r="C191" s="117"/>
      <c r="D191" s="117"/>
      <c r="E191" s="117"/>
      <c r="F191" s="117"/>
      <c r="G191" s="118"/>
      <c r="H191" s="118"/>
      <c r="I191" s="471">
        <v>308754</v>
      </c>
      <c r="J191" s="472"/>
      <c r="K191" s="30">
        <v>1629984.73</v>
      </c>
      <c r="L191" s="30">
        <f>K191-I191</f>
        <v>1321230.73</v>
      </c>
      <c r="M191" s="18" t="s">
        <v>161</v>
      </c>
    </row>
    <row r="192" spans="1:18" ht="15" customHeight="1" x14ac:dyDescent="0.2">
      <c r="B192" s="116"/>
      <c r="C192" s="117"/>
      <c r="D192" s="117"/>
      <c r="E192" s="117"/>
      <c r="F192" s="117"/>
      <c r="G192" s="118"/>
      <c r="H192" s="118"/>
      <c r="I192" s="194"/>
      <c r="J192" s="194"/>
      <c r="K192" s="30"/>
      <c r="L192" s="30"/>
    </row>
    <row r="193" spans="1:18" ht="14.25" x14ac:dyDescent="0.2">
      <c r="B193" s="224"/>
      <c r="C193" s="224" t="s">
        <v>171</v>
      </c>
      <c r="D193" s="224"/>
      <c r="N193" s="172" t="s">
        <v>331</v>
      </c>
      <c r="P193" s="170">
        <f>+Q193</f>
        <v>21160.800000000003</v>
      </c>
      <c r="Q193" s="165">
        <f>12305.6+8855.2</f>
        <v>21160.800000000003</v>
      </c>
    </row>
    <row r="194" spans="1:18" x14ac:dyDescent="0.2">
      <c r="B194" s="224"/>
      <c r="C194" s="224"/>
      <c r="D194" s="224"/>
      <c r="P194" s="171">
        <f>SUM(P178:P193)</f>
        <v>205080.53999999998</v>
      </c>
      <c r="Q194" s="164">
        <f>SUM(Q178:Q193)</f>
        <v>159474.71000000002</v>
      </c>
      <c r="R194" s="158">
        <f>SUM(R178:R193)</f>
        <v>160440.09</v>
      </c>
    </row>
    <row r="195" spans="1:18" ht="22.15" customHeight="1" x14ac:dyDescent="0.2">
      <c r="A195" s="25" t="s">
        <v>3</v>
      </c>
      <c r="B195" s="508" t="s">
        <v>16</v>
      </c>
      <c r="C195" s="509"/>
      <c r="D195" s="509"/>
      <c r="E195" s="509"/>
      <c r="F195" s="510"/>
      <c r="G195" s="465" t="s">
        <v>87</v>
      </c>
      <c r="H195" s="465"/>
      <c r="I195" s="456" t="s">
        <v>88</v>
      </c>
      <c r="J195" s="456"/>
    </row>
    <row r="196" spans="1:18" s="1" customFormat="1" ht="9.6" customHeight="1" x14ac:dyDescent="0.2">
      <c r="A196" s="3">
        <v>1</v>
      </c>
      <c r="B196" s="473">
        <v>2</v>
      </c>
      <c r="C196" s="474"/>
      <c r="D196" s="474"/>
      <c r="E196" s="474"/>
      <c r="F196" s="475"/>
      <c r="G196" s="466">
        <v>3</v>
      </c>
      <c r="H196" s="466"/>
      <c r="I196" s="467">
        <v>4</v>
      </c>
      <c r="J196" s="467"/>
      <c r="O196" s="157"/>
      <c r="P196" s="169"/>
      <c r="Q196" s="162"/>
      <c r="R196" s="162"/>
    </row>
    <row r="197" spans="1:18" x14ac:dyDescent="0.2">
      <c r="A197" s="24">
        <v>1</v>
      </c>
      <c r="B197" s="476" t="s">
        <v>177</v>
      </c>
      <c r="C197" s="477"/>
      <c r="D197" s="477"/>
      <c r="E197" s="477"/>
      <c r="F197" s="478"/>
      <c r="G197" s="468">
        <v>1</v>
      </c>
      <c r="H197" s="468"/>
      <c r="I197" s="460">
        <v>22776.240000000002</v>
      </c>
      <c r="J197" s="460"/>
      <c r="P197" s="170">
        <f>24921.12*2</f>
        <v>49842.239999999998</v>
      </c>
      <c r="Q197" s="165">
        <f>6230.28+22844.36</f>
        <v>29074.639999999999</v>
      </c>
      <c r="R197" s="158">
        <f t="shared" ref="R197:R206" si="11">+I197-Q197</f>
        <v>-6298.3999999999978</v>
      </c>
    </row>
    <row r="198" spans="1:18" x14ac:dyDescent="0.2">
      <c r="A198" s="24">
        <v>2</v>
      </c>
      <c r="B198" s="476" t="s">
        <v>181</v>
      </c>
      <c r="C198" s="477"/>
      <c r="D198" s="477"/>
      <c r="E198" s="477"/>
      <c r="F198" s="478"/>
      <c r="G198" s="468">
        <v>1</v>
      </c>
      <c r="H198" s="468"/>
      <c r="I198" s="460">
        <f>122839.42-24154.1</f>
        <v>98685.32</v>
      </c>
      <c r="J198" s="460"/>
      <c r="N198" s="144">
        <v>692668.23</v>
      </c>
      <c r="O198" s="154" t="e">
        <f>N198-#REF!</f>
        <v>#REF!</v>
      </c>
      <c r="P198" s="170">
        <f>31854.1+55888.34+17303.52</f>
        <v>105045.96</v>
      </c>
      <c r="Q198" s="165">
        <f>31854.1+55888.34+17303.52</f>
        <v>105045.96</v>
      </c>
      <c r="R198" s="158">
        <f t="shared" si="11"/>
        <v>-6360.6399999999994</v>
      </c>
    </row>
    <row r="199" spans="1:18" x14ac:dyDescent="0.2">
      <c r="A199" s="24">
        <v>3</v>
      </c>
      <c r="B199" s="476" t="s">
        <v>178</v>
      </c>
      <c r="C199" s="477"/>
      <c r="D199" s="477"/>
      <c r="E199" s="477"/>
      <c r="F199" s="478"/>
      <c r="G199" s="468">
        <v>1</v>
      </c>
      <c r="H199" s="468"/>
      <c r="I199" s="460">
        <v>56236.44</v>
      </c>
      <c r="J199" s="460"/>
      <c r="P199" s="170">
        <f>8206.822+8651.76</f>
        <v>16858.582000000002</v>
      </c>
      <c r="Q199" s="165">
        <f>8206.82+8651.76</f>
        <v>16858.580000000002</v>
      </c>
      <c r="R199" s="158">
        <f t="shared" si="11"/>
        <v>39377.86</v>
      </c>
    </row>
    <row r="200" spans="1:18" x14ac:dyDescent="0.2">
      <c r="A200" s="24">
        <v>4</v>
      </c>
      <c r="B200" s="476" t="s">
        <v>179</v>
      </c>
      <c r="C200" s="477"/>
      <c r="D200" s="477"/>
      <c r="E200" s="477"/>
      <c r="F200" s="478"/>
      <c r="G200" s="468">
        <v>1</v>
      </c>
      <c r="H200" s="468"/>
      <c r="I200" s="460">
        <f>164414</f>
        <v>164414</v>
      </c>
      <c r="J200" s="460"/>
      <c r="P200" s="170">
        <f>98848+5877.6+34101</f>
        <v>138826.6</v>
      </c>
      <c r="Q200" s="165">
        <f>96848+5877.6+34101</f>
        <v>136826.6</v>
      </c>
      <c r="R200" s="158">
        <f t="shared" si="11"/>
        <v>27587.399999999994</v>
      </c>
    </row>
    <row r="201" spans="1:18" ht="10.9" customHeight="1" x14ac:dyDescent="0.2">
      <c r="A201" s="24">
        <v>5</v>
      </c>
      <c r="B201" s="513" t="s">
        <v>320</v>
      </c>
      <c r="C201" s="514"/>
      <c r="D201" s="514"/>
      <c r="E201" s="514"/>
      <c r="F201" s="515"/>
      <c r="G201" s="469">
        <v>1</v>
      </c>
      <c r="H201" s="469"/>
      <c r="I201" s="470">
        <v>55000</v>
      </c>
      <c r="J201" s="470"/>
      <c r="P201" s="170">
        <f>30000+7500</f>
        <v>37500</v>
      </c>
      <c r="Q201" s="165">
        <f>7500+27500</f>
        <v>35000</v>
      </c>
      <c r="R201" s="158">
        <f t="shared" si="11"/>
        <v>20000</v>
      </c>
    </row>
    <row r="202" spans="1:18" ht="24" hidden="1" customHeight="1" x14ac:dyDescent="0.2">
      <c r="A202" s="24">
        <v>7</v>
      </c>
      <c r="B202" s="476"/>
      <c r="C202" s="477"/>
      <c r="D202" s="477"/>
      <c r="E202" s="477"/>
      <c r="F202" s="478"/>
      <c r="G202" s="468"/>
      <c r="H202" s="468"/>
      <c r="I202" s="468"/>
      <c r="J202" s="468"/>
      <c r="P202" s="170"/>
      <c r="Q202" s="165"/>
      <c r="R202" s="158">
        <f t="shared" si="11"/>
        <v>0</v>
      </c>
    </row>
    <row r="203" spans="1:18" hidden="1" x14ac:dyDescent="0.2">
      <c r="A203" s="24">
        <v>8</v>
      </c>
      <c r="B203" s="232"/>
      <c r="C203" s="233"/>
      <c r="D203" s="233"/>
      <c r="E203" s="231"/>
      <c r="F203" s="234"/>
      <c r="G203" s="459"/>
      <c r="H203" s="459"/>
      <c r="I203" s="459"/>
      <c r="J203" s="459"/>
      <c r="P203" s="170"/>
      <c r="Q203" s="165"/>
      <c r="R203" s="158">
        <f t="shared" si="11"/>
        <v>0</v>
      </c>
    </row>
    <row r="204" spans="1:18" hidden="1" x14ac:dyDescent="0.2">
      <c r="A204" s="24">
        <v>9</v>
      </c>
      <c r="B204" s="232"/>
      <c r="C204" s="233"/>
      <c r="D204" s="233"/>
      <c r="E204" s="231"/>
      <c r="F204" s="234"/>
      <c r="G204" s="459"/>
      <c r="H204" s="459"/>
      <c r="I204" s="459"/>
      <c r="J204" s="459"/>
      <c r="P204" s="170"/>
      <c r="Q204" s="165"/>
      <c r="R204" s="158">
        <f t="shared" si="11"/>
        <v>0</v>
      </c>
    </row>
    <row r="205" spans="1:18" hidden="1" x14ac:dyDescent="0.2">
      <c r="A205" s="24">
        <v>10</v>
      </c>
      <c r="B205" s="232"/>
      <c r="C205" s="233"/>
      <c r="D205" s="233"/>
      <c r="E205" s="231"/>
      <c r="F205" s="234"/>
      <c r="G205" s="459"/>
      <c r="H205" s="459"/>
      <c r="I205" s="459"/>
      <c r="J205" s="459"/>
      <c r="P205" s="170"/>
      <c r="Q205" s="165"/>
      <c r="R205" s="158">
        <f t="shared" si="11"/>
        <v>0</v>
      </c>
    </row>
    <row r="206" spans="1:18" hidden="1" x14ac:dyDescent="0.2">
      <c r="A206" s="24">
        <v>11</v>
      </c>
      <c r="B206" s="232"/>
      <c r="C206" s="233"/>
      <c r="D206" s="233"/>
      <c r="E206" s="231"/>
      <c r="F206" s="234"/>
      <c r="G206" s="459"/>
      <c r="H206" s="459"/>
      <c r="I206" s="459"/>
      <c r="J206" s="459"/>
      <c r="P206" s="170"/>
      <c r="Q206" s="165"/>
      <c r="R206" s="158">
        <f t="shared" si="11"/>
        <v>0</v>
      </c>
    </row>
    <row r="207" spans="1:18" x14ac:dyDescent="0.2">
      <c r="A207" s="24"/>
      <c r="B207" s="500" t="s">
        <v>13</v>
      </c>
      <c r="C207" s="511"/>
      <c r="D207" s="511"/>
      <c r="E207" s="511"/>
      <c r="F207" s="512"/>
      <c r="G207" s="460" t="s">
        <v>14</v>
      </c>
      <c r="H207" s="460"/>
      <c r="I207" s="460">
        <v>397112</v>
      </c>
      <c r="J207" s="460"/>
      <c r="K207" s="30">
        <f>'раздел 2'!F34-'раздел 2'!F36-'раздел 2'!F37</f>
        <v>397112</v>
      </c>
      <c r="L207" s="30">
        <f>K207-I207</f>
        <v>0</v>
      </c>
      <c r="M207" s="30">
        <f>'раздел 2'!F34</f>
        <v>1199977</v>
      </c>
      <c r="N207" s="30">
        <f>M207-I207</f>
        <v>802865</v>
      </c>
      <c r="P207" s="170">
        <f>SUM(P197:P206)</f>
        <v>348073.38199999998</v>
      </c>
      <c r="Q207" s="165">
        <f>SUM(Q197:Q206)</f>
        <v>322805.78000000003</v>
      </c>
      <c r="R207" s="158">
        <f>SUM(R197:R206)</f>
        <v>74306.22</v>
      </c>
    </row>
    <row r="208" spans="1:18" ht="15" customHeight="1" x14ac:dyDescent="0.2">
      <c r="B208" s="116" t="s">
        <v>242</v>
      </c>
      <c r="C208" s="117"/>
      <c r="D208" s="117"/>
      <c r="E208" s="117"/>
      <c r="F208" s="117"/>
      <c r="G208" s="118"/>
      <c r="H208" s="118"/>
      <c r="I208" s="471">
        <v>397112</v>
      </c>
      <c r="J208" s="472"/>
      <c r="K208" s="30">
        <v>1629984.73</v>
      </c>
      <c r="L208" s="30">
        <f>K208-I208</f>
        <v>1232872.73</v>
      </c>
      <c r="M208" s="18" t="s">
        <v>161</v>
      </c>
    </row>
    <row r="209" spans="1:28" x14ac:dyDescent="0.2">
      <c r="P209" s="170"/>
      <c r="Q209" s="165"/>
    </row>
    <row r="210" spans="1:28" x14ac:dyDescent="0.2">
      <c r="P210" s="170"/>
      <c r="Q210" s="165"/>
    </row>
    <row r="211" spans="1:28" x14ac:dyDescent="0.2">
      <c r="C211" s="18" t="s">
        <v>89</v>
      </c>
      <c r="N211" s="18" t="s">
        <v>332</v>
      </c>
      <c r="P211" s="170">
        <f>13650</f>
        <v>13650</v>
      </c>
      <c r="Q211" s="165">
        <f>13650</f>
        <v>13650</v>
      </c>
    </row>
    <row r="212" spans="1:28" x14ac:dyDescent="0.2">
      <c r="Q212" s="158">
        <v>1995</v>
      </c>
    </row>
    <row r="213" spans="1:28" ht="22.15" customHeight="1" x14ac:dyDescent="0.2">
      <c r="A213" s="43" t="s">
        <v>3</v>
      </c>
      <c r="B213" s="465" t="s">
        <v>16</v>
      </c>
      <c r="C213" s="465"/>
      <c r="D213" s="465"/>
      <c r="E213" s="465" t="s">
        <v>81</v>
      </c>
      <c r="F213" s="465"/>
      <c r="G213" s="465" t="s">
        <v>90</v>
      </c>
      <c r="H213" s="465"/>
      <c r="I213" s="465" t="s">
        <v>247</v>
      </c>
      <c r="J213" s="465"/>
    </row>
    <row r="214" spans="1:28" x14ac:dyDescent="0.2">
      <c r="A214" s="42">
        <v>1</v>
      </c>
      <c r="B214" s="487">
        <v>2</v>
      </c>
      <c r="C214" s="487"/>
      <c r="D214" s="487"/>
      <c r="E214" s="487">
        <v>3</v>
      </c>
      <c r="F214" s="487"/>
      <c r="G214" s="468">
        <v>4</v>
      </c>
      <c r="H214" s="468"/>
      <c r="I214" s="468">
        <v>5</v>
      </c>
      <c r="J214" s="468"/>
      <c r="P214" s="171">
        <f>SUM(P207:P213)</f>
        <v>361723.38199999998</v>
      </c>
      <c r="Q214" s="164">
        <f>SUM(Q207:Q213)</f>
        <v>338450.78</v>
      </c>
    </row>
    <row r="215" spans="1:28" ht="67.5" customHeight="1" x14ac:dyDescent="0.2">
      <c r="A215" s="42"/>
      <c r="B215" s="463" t="s">
        <v>270</v>
      </c>
      <c r="C215" s="463"/>
      <c r="D215" s="463"/>
      <c r="E215" s="487">
        <v>572</v>
      </c>
      <c r="F215" s="487"/>
      <c r="G215" s="452">
        <v>590.90909090909099</v>
      </c>
      <c r="H215" s="452"/>
      <c r="I215" s="452">
        <f>E215*G215</f>
        <v>338000.00000000006</v>
      </c>
      <c r="J215" s="452"/>
      <c r="K215" s="144">
        <v>253948</v>
      </c>
      <c r="M215" s="18">
        <v>310</v>
      </c>
      <c r="N215" s="18" t="s">
        <v>245</v>
      </c>
      <c r="P215" s="163">
        <f>+I207-P214</f>
        <v>35388.618000000017</v>
      </c>
      <c r="Q215" s="163">
        <f>+P214-Q214</f>
        <v>23272.601999999955</v>
      </c>
    </row>
    <row r="216" spans="1:28" ht="21.6" customHeight="1" x14ac:dyDescent="0.2">
      <c r="A216" s="42"/>
      <c r="B216" s="463" t="s">
        <v>268</v>
      </c>
      <c r="C216" s="463"/>
      <c r="D216" s="463"/>
      <c r="E216" s="464">
        <f>11*246</f>
        <v>2706</v>
      </c>
      <c r="F216" s="464"/>
      <c r="G216" s="452">
        <v>112</v>
      </c>
      <c r="H216" s="452"/>
      <c r="I216" s="461">
        <f>E216*G216</f>
        <v>303072</v>
      </c>
      <c r="J216" s="462"/>
      <c r="M216" s="18">
        <v>340</v>
      </c>
    </row>
    <row r="217" spans="1:28" ht="28.15" customHeight="1" x14ac:dyDescent="0.2">
      <c r="A217" s="42"/>
      <c r="B217" s="463" t="s">
        <v>269</v>
      </c>
      <c r="C217" s="463"/>
      <c r="D217" s="463"/>
      <c r="E217" s="464">
        <f>25*246</f>
        <v>6150</v>
      </c>
      <c r="F217" s="464"/>
      <c r="G217" s="452">
        <v>56</v>
      </c>
      <c r="H217" s="452"/>
      <c r="I217" s="461">
        <f>E217*G217</f>
        <v>344400</v>
      </c>
      <c r="J217" s="462"/>
      <c r="M217" s="18">
        <v>340</v>
      </c>
    </row>
    <row r="218" spans="1:28" ht="23.45" customHeight="1" x14ac:dyDescent="0.2">
      <c r="A218" s="42"/>
      <c r="B218" s="463" t="s">
        <v>266</v>
      </c>
      <c r="C218" s="463"/>
      <c r="D218" s="463"/>
      <c r="E218" s="464">
        <f>11*246</f>
        <v>2706</v>
      </c>
      <c r="F218" s="464"/>
      <c r="G218" s="452">
        <v>8</v>
      </c>
      <c r="H218" s="452"/>
      <c r="I218" s="461">
        <f>E218*G218</f>
        <v>21648</v>
      </c>
      <c r="J218" s="462"/>
      <c r="M218" s="18">
        <v>340</v>
      </c>
    </row>
    <row r="219" spans="1:28" ht="21.6" customHeight="1" x14ac:dyDescent="0.2">
      <c r="A219" s="42"/>
      <c r="B219" s="463" t="s">
        <v>267</v>
      </c>
      <c r="C219" s="463"/>
      <c r="D219" s="463"/>
      <c r="E219" s="464">
        <f>25*246</f>
        <v>6150</v>
      </c>
      <c r="F219" s="464"/>
      <c r="G219" s="452">
        <v>4</v>
      </c>
      <c r="H219" s="452"/>
      <c r="I219" s="461">
        <f>E219*G219</f>
        <v>24600</v>
      </c>
      <c r="J219" s="462"/>
      <c r="K219" s="144">
        <v>367726.5</v>
      </c>
      <c r="L219" s="30"/>
      <c r="M219" s="30">
        <v>340</v>
      </c>
    </row>
    <row r="220" spans="1:28" s="163" customFormat="1" hidden="1" x14ac:dyDescent="0.2">
      <c r="A220" s="42"/>
      <c r="B220" s="457" t="s">
        <v>325</v>
      </c>
      <c r="C220" s="457"/>
      <c r="D220" s="457"/>
      <c r="E220" s="458"/>
      <c r="F220" s="458"/>
      <c r="G220" s="450"/>
      <c r="H220" s="451"/>
      <c r="I220" s="450"/>
      <c r="J220" s="451"/>
      <c r="K220" s="30"/>
      <c r="L220" s="30"/>
      <c r="M220" s="30"/>
      <c r="N220" s="18"/>
      <c r="O220" s="152"/>
      <c r="Q220" s="158"/>
      <c r="R220" s="15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s="163" customFormat="1" hidden="1" x14ac:dyDescent="0.2">
      <c r="A221" s="42"/>
      <c r="B221" s="457"/>
      <c r="C221" s="457"/>
      <c r="D221" s="457"/>
      <c r="E221" s="458"/>
      <c r="F221" s="458"/>
      <c r="G221" s="450"/>
      <c r="H221" s="451"/>
      <c r="I221" s="450"/>
      <c r="J221" s="451"/>
      <c r="K221" s="30"/>
      <c r="L221" s="30"/>
      <c r="M221" s="30"/>
      <c r="N221" s="18"/>
      <c r="O221" s="152"/>
      <c r="Q221" s="158"/>
      <c r="R221" s="15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s="163" customFormat="1" hidden="1" x14ac:dyDescent="0.2">
      <c r="A222" s="42"/>
      <c r="B222" s="457"/>
      <c r="C222" s="457"/>
      <c r="D222" s="457"/>
      <c r="E222" s="458"/>
      <c r="F222" s="458"/>
      <c r="G222" s="450"/>
      <c r="H222" s="451"/>
      <c r="I222" s="450"/>
      <c r="J222" s="451"/>
      <c r="K222" s="30"/>
      <c r="L222" s="30"/>
      <c r="M222" s="30"/>
      <c r="N222" s="18"/>
      <c r="O222" s="152"/>
      <c r="Q222" s="158"/>
      <c r="R222" s="15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s="163" customFormat="1" hidden="1" x14ac:dyDescent="0.2">
      <c r="A223" s="42"/>
      <c r="B223" s="457"/>
      <c r="C223" s="457"/>
      <c r="D223" s="457"/>
      <c r="E223" s="458"/>
      <c r="F223" s="458"/>
      <c r="G223" s="450"/>
      <c r="H223" s="451"/>
      <c r="I223" s="450"/>
      <c r="J223" s="451"/>
      <c r="K223" s="30"/>
      <c r="L223" s="30"/>
      <c r="M223" s="30"/>
      <c r="N223" s="18"/>
      <c r="O223" s="152"/>
      <c r="Q223" s="158"/>
      <c r="R223" s="15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s="163" customFormat="1" hidden="1" x14ac:dyDescent="0.2">
      <c r="A224" s="42"/>
      <c r="B224" s="457"/>
      <c r="C224" s="457"/>
      <c r="D224" s="457"/>
      <c r="E224" s="458"/>
      <c r="F224" s="458"/>
      <c r="G224" s="450"/>
      <c r="H224" s="451"/>
      <c r="I224" s="450"/>
      <c r="J224" s="451"/>
      <c r="K224" s="30"/>
      <c r="L224" s="30"/>
      <c r="M224" s="30"/>
      <c r="N224" s="18"/>
      <c r="O224" s="152"/>
      <c r="Q224" s="158"/>
      <c r="R224" s="15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s="163" customFormat="1" hidden="1" x14ac:dyDescent="0.2">
      <c r="A225" s="42"/>
      <c r="B225" s="457"/>
      <c r="C225" s="457"/>
      <c r="D225" s="457"/>
      <c r="E225" s="458"/>
      <c r="F225" s="458"/>
      <c r="G225" s="450"/>
      <c r="H225" s="451"/>
      <c r="I225" s="450"/>
      <c r="J225" s="451"/>
      <c r="K225" s="30"/>
      <c r="L225" s="30"/>
      <c r="M225" s="30"/>
      <c r="N225" s="18"/>
      <c r="O225" s="152"/>
      <c r="Q225" s="158"/>
      <c r="R225" s="15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s="163" customFormat="1" hidden="1" x14ac:dyDescent="0.2">
      <c r="A226" s="42"/>
      <c r="B226" s="457"/>
      <c r="C226" s="457"/>
      <c r="D226" s="457"/>
      <c r="E226" s="458"/>
      <c r="F226" s="458"/>
      <c r="G226" s="450"/>
      <c r="H226" s="451"/>
      <c r="I226" s="450"/>
      <c r="J226" s="451"/>
      <c r="K226" s="30"/>
      <c r="L226" s="30"/>
      <c r="M226" s="30"/>
      <c r="N226" s="18"/>
      <c r="O226" s="152"/>
      <c r="Q226" s="158"/>
      <c r="R226" s="15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s="163" customFormat="1" hidden="1" x14ac:dyDescent="0.2">
      <c r="A227" s="42"/>
      <c r="B227" s="457"/>
      <c r="C227" s="457"/>
      <c r="D227" s="457"/>
      <c r="E227" s="458"/>
      <c r="F227" s="458"/>
      <c r="G227" s="450"/>
      <c r="H227" s="451"/>
      <c r="I227" s="450"/>
      <c r="J227" s="451"/>
      <c r="K227" s="30"/>
      <c r="L227" s="30"/>
      <c r="M227" s="30"/>
      <c r="N227" s="18"/>
      <c r="O227" s="152"/>
      <c r="Q227" s="158"/>
      <c r="R227" s="15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s="163" customFormat="1" x14ac:dyDescent="0.2">
      <c r="A228" s="42"/>
      <c r="B228" s="463"/>
      <c r="C228" s="463"/>
      <c r="D228" s="463"/>
      <c r="E228" s="452"/>
      <c r="F228" s="452"/>
      <c r="G228" s="452" t="s">
        <v>14</v>
      </c>
      <c r="H228" s="452"/>
      <c r="I228" s="452">
        <f>SUM(I215:J227)</f>
        <v>1031720</v>
      </c>
      <c r="J228" s="452"/>
      <c r="K228" s="30"/>
      <c r="L228" s="30" t="s">
        <v>35</v>
      </c>
      <c r="M228" s="30"/>
      <c r="N228" s="18"/>
      <c r="O228" s="152"/>
      <c r="Q228" s="158"/>
      <c r="R228" s="15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s="163" customFormat="1" x14ac:dyDescent="0.2">
      <c r="A229" s="18"/>
      <c r="B229" s="224"/>
      <c r="C229" s="224"/>
      <c r="D229" s="224"/>
      <c r="E229" s="220"/>
      <c r="F229" s="18"/>
      <c r="G229" s="18"/>
      <c r="H229" s="18"/>
      <c r="I229" s="18"/>
      <c r="J229" s="18"/>
      <c r="K229" s="30"/>
      <c r="L229" s="30"/>
      <c r="M229" s="30"/>
      <c r="N229" s="18"/>
      <c r="O229" s="152"/>
      <c r="Q229" s="158"/>
      <c r="R229" s="15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s="163" customFormat="1" x14ac:dyDescent="0.2">
      <c r="A230" s="18"/>
      <c r="B230" s="224" t="s">
        <v>248</v>
      </c>
      <c r="C230" s="224"/>
      <c r="D230" s="224"/>
      <c r="E230" s="220"/>
      <c r="F230" s="18"/>
      <c r="G230" s="18"/>
      <c r="H230" s="18"/>
      <c r="I230" s="18"/>
      <c r="J230" s="119">
        <v>802865</v>
      </c>
      <c r="K230" s="30">
        <f>'раздел 2'!F36+'раздел 2'!F37</f>
        <v>802865</v>
      </c>
      <c r="L230" s="30">
        <f>K230-J230</f>
        <v>0</v>
      </c>
      <c r="M230" s="30"/>
      <c r="N230" s="18"/>
      <c r="O230" s="152"/>
      <c r="Q230" s="158"/>
      <c r="R230" s="15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s="163" customFormat="1" x14ac:dyDescent="0.2">
      <c r="A231" s="18"/>
      <c r="B231" s="224"/>
      <c r="C231" s="224"/>
      <c r="D231" s="224"/>
      <c r="E231" s="220"/>
      <c r="F231" s="18"/>
      <c r="G231" s="18"/>
      <c r="H231" s="18"/>
      <c r="I231" s="18"/>
      <c r="J231" s="18"/>
      <c r="K231" s="30"/>
      <c r="L231" s="30" t="s">
        <v>317</v>
      </c>
      <c r="M231" s="18"/>
      <c r="N231" s="18"/>
      <c r="O231" s="152"/>
      <c r="Q231" s="158"/>
      <c r="R231" s="15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s="163" customFormat="1" x14ac:dyDescent="0.2">
      <c r="A232" s="18"/>
      <c r="B232" s="18"/>
      <c r="C232" s="18"/>
      <c r="D232" s="18"/>
      <c r="E232" s="220"/>
      <c r="F232" s="18"/>
      <c r="G232" s="18"/>
      <c r="H232" s="18"/>
      <c r="I232" s="18"/>
      <c r="J232" s="18"/>
      <c r="K232" s="30">
        <v>16467399.5</v>
      </c>
      <c r="L232" s="30">
        <f>K232-J233</f>
        <v>-24803772.49999997</v>
      </c>
      <c r="M232" s="18" t="s">
        <v>161</v>
      </c>
      <c r="N232" s="18"/>
      <c r="O232" s="152"/>
      <c r="Q232" s="158"/>
      <c r="R232" s="15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s="163" customFormat="1" x14ac:dyDescent="0.2">
      <c r="A233" s="18"/>
      <c r="B233" s="18" t="s">
        <v>183</v>
      </c>
      <c r="C233" s="18"/>
      <c r="D233" s="18"/>
      <c r="E233" s="220"/>
      <c r="F233" s="18"/>
      <c r="G233" s="18"/>
      <c r="H233" s="18"/>
      <c r="I233" s="18"/>
      <c r="J233" s="30">
        <f>+J35+J71+I85+I130+J171+J172+I191+I208+J230</f>
        <v>41271171.99999997</v>
      </c>
      <c r="K233" s="30">
        <f>'раздел 2'!F17</f>
        <v>41409319</v>
      </c>
      <c r="L233" s="30">
        <f>K233-J233</f>
        <v>138147.0000000298</v>
      </c>
      <c r="M233" s="18" t="s">
        <v>273</v>
      </c>
      <c r="N233" s="18"/>
      <c r="O233" s="154"/>
      <c r="Q233" s="158"/>
      <c r="R233" s="15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s="163" customFormat="1" x14ac:dyDescent="0.2">
      <c r="A234" s="18"/>
      <c r="B234" s="18"/>
      <c r="C234" s="18"/>
      <c r="D234" s="18"/>
      <c r="E234" s="220"/>
      <c r="F234" s="18"/>
      <c r="G234" s="18"/>
      <c r="H234" s="18"/>
      <c r="I234" s="18"/>
      <c r="J234" s="18"/>
      <c r="K234" s="18"/>
      <c r="L234" s="18"/>
      <c r="M234" s="18"/>
      <c r="N234" s="18"/>
      <c r="O234" s="154"/>
      <c r="Q234" s="158"/>
      <c r="R234" s="15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1:28" s="163" customFormat="1" x14ac:dyDescent="0.2">
      <c r="A235" s="18"/>
      <c r="B235" s="18" t="s">
        <v>316</v>
      </c>
      <c r="C235" s="18"/>
      <c r="D235" s="18"/>
      <c r="E235" s="220"/>
      <c r="F235" s="18"/>
      <c r="G235" s="18"/>
      <c r="H235" s="18"/>
      <c r="I235" s="18"/>
      <c r="J235" s="30">
        <f>J230+I207+I190+J171+I129+J172</f>
        <v>5206631</v>
      </c>
      <c r="K235" s="30">
        <f>'раздел 2'!F27</f>
        <v>5206631</v>
      </c>
      <c r="L235" s="30">
        <f>K235-J235</f>
        <v>0</v>
      </c>
      <c r="M235" s="18" t="s">
        <v>161</v>
      </c>
      <c r="N235" s="18"/>
      <c r="O235" s="152"/>
      <c r="Q235" s="158"/>
      <c r="R235" s="15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1:28" x14ac:dyDescent="0.2">
      <c r="K236" s="30">
        <f>'раздел 2'!F27</f>
        <v>5206631</v>
      </c>
      <c r="L236" s="30">
        <f>K236-J235</f>
        <v>0</v>
      </c>
      <c r="M236" s="18" t="s">
        <v>273</v>
      </c>
    </row>
    <row r="237" spans="1:28" x14ac:dyDescent="0.2">
      <c r="K237" s="30"/>
      <c r="L237" s="30"/>
      <c r="M237" s="30"/>
    </row>
  </sheetData>
  <mergeCells count="467">
    <mergeCell ref="B195:F195"/>
    <mergeCell ref="G195:H195"/>
    <mergeCell ref="I195:J195"/>
    <mergeCell ref="B207:F207"/>
    <mergeCell ref="B213:D213"/>
    <mergeCell ref="E213:F213"/>
    <mergeCell ref="G213:H213"/>
    <mergeCell ref="B214:D214"/>
    <mergeCell ref="E214:F214"/>
    <mergeCell ref="G214:H214"/>
    <mergeCell ref="I214:J214"/>
    <mergeCell ref="B202:F202"/>
    <mergeCell ref="G202:H202"/>
    <mergeCell ref="I202:J202"/>
    <mergeCell ref="I206:J206"/>
    <mergeCell ref="I207:J207"/>
    <mergeCell ref="I208:J208"/>
    <mergeCell ref="B199:F199"/>
    <mergeCell ref="B200:F200"/>
    <mergeCell ref="B201:F201"/>
    <mergeCell ref="G199:H199"/>
    <mergeCell ref="B198:F198"/>
    <mergeCell ref="G198:H198"/>
    <mergeCell ref="I198:J198"/>
    <mergeCell ref="B137:D137"/>
    <mergeCell ref="E137:F137"/>
    <mergeCell ref="G137:H137"/>
    <mergeCell ref="I137:J137"/>
    <mergeCell ref="B150:C150"/>
    <mergeCell ref="D150:E150"/>
    <mergeCell ref="G150:H150"/>
    <mergeCell ref="I150:J150"/>
    <mergeCell ref="B162:D162"/>
    <mergeCell ref="E162:F162"/>
    <mergeCell ref="G162:H162"/>
    <mergeCell ref="I162:J162"/>
    <mergeCell ref="B140:D140"/>
    <mergeCell ref="E140:F140"/>
    <mergeCell ref="G140:H140"/>
    <mergeCell ref="I140:J140"/>
    <mergeCell ref="B141:D141"/>
    <mergeCell ref="E141:F141"/>
    <mergeCell ref="G141:H141"/>
    <mergeCell ref="I141:J141"/>
    <mergeCell ref="B138:D138"/>
    <mergeCell ref="E138:F138"/>
    <mergeCell ref="G138:H138"/>
    <mergeCell ref="I138:J138"/>
    <mergeCell ref="I130:J130"/>
    <mergeCell ref="B158:C158"/>
    <mergeCell ref="D158:E158"/>
    <mergeCell ref="G158:H158"/>
    <mergeCell ref="I158:J158"/>
    <mergeCell ref="E12:G12"/>
    <mergeCell ref="E13:G13"/>
    <mergeCell ref="E14:G14"/>
    <mergeCell ref="E15:G15"/>
    <mergeCell ref="E16:G16"/>
    <mergeCell ref="E17:G17"/>
    <mergeCell ref="B12:D12"/>
    <mergeCell ref="B13:D13"/>
    <mergeCell ref="B14:D14"/>
    <mergeCell ref="B15:D15"/>
    <mergeCell ref="B16:D16"/>
    <mergeCell ref="B17:D17"/>
    <mergeCell ref="E18:G18"/>
    <mergeCell ref="E19:G19"/>
    <mergeCell ref="E20:G20"/>
    <mergeCell ref="E21:G21"/>
    <mergeCell ref="A21:D21"/>
    <mergeCell ref="B25:D25"/>
    <mergeCell ref="E25:G25"/>
    <mergeCell ref="B18:D18"/>
    <mergeCell ref="B19:D19"/>
    <mergeCell ref="B20:D20"/>
    <mergeCell ref="B29:D29"/>
    <mergeCell ref="E29:G29"/>
    <mergeCell ref="B30:D30"/>
    <mergeCell ref="E30:G30"/>
    <mergeCell ref="B31:D31"/>
    <mergeCell ref="E31:G31"/>
    <mergeCell ref="B26:D26"/>
    <mergeCell ref="E26:G26"/>
    <mergeCell ref="B27:D27"/>
    <mergeCell ref="E27:G27"/>
    <mergeCell ref="B28:D28"/>
    <mergeCell ref="E28:G28"/>
    <mergeCell ref="A35:D35"/>
    <mergeCell ref="E35:G35"/>
    <mergeCell ref="B41:H41"/>
    <mergeCell ref="B42:H42"/>
    <mergeCell ref="B43:H43"/>
    <mergeCell ref="B44:H44"/>
    <mergeCell ref="B32:D32"/>
    <mergeCell ref="E32:G32"/>
    <mergeCell ref="B33:D33"/>
    <mergeCell ref="E33:G33"/>
    <mergeCell ref="B34:D34"/>
    <mergeCell ref="E34:G34"/>
    <mergeCell ref="B51:H51"/>
    <mergeCell ref="B52:H52"/>
    <mergeCell ref="B53:H53"/>
    <mergeCell ref="B54:H54"/>
    <mergeCell ref="B45:H45"/>
    <mergeCell ref="B46:H46"/>
    <mergeCell ref="B47:H47"/>
    <mergeCell ref="B48:H48"/>
    <mergeCell ref="B49:H49"/>
    <mergeCell ref="B50:H50"/>
    <mergeCell ref="B55:H55"/>
    <mergeCell ref="B83:D83"/>
    <mergeCell ref="B78:D78"/>
    <mergeCell ref="E78:F78"/>
    <mergeCell ref="B81:D81"/>
    <mergeCell ref="B64:D64"/>
    <mergeCell ref="B65:D65"/>
    <mergeCell ref="B66:D66"/>
    <mergeCell ref="B67:D67"/>
    <mergeCell ref="B68:D68"/>
    <mergeCell ref="B69:D69"/>
    <mergeCell ref="E64:F64"/>
    <mergeCell ref="E65:F65"/>
    <mergeCell ref="E66:F66"/>
    <mergeCell ref="E67:F67"/>
    <mergeCell ref="E68:F68"/>
    <mergeCell ref="E69:F69"/>
    <mergeCell ref="E81:F81"/>
    <mergeCell ref="H78:I78"/>
    <mergeCell ref="I61:J61"/>
    <mergeCell ref="G61:H61"/>
    <mergeCell ref="E61:F61"/>
    <mergeCell ref="B61:D61"/>
    <mergeCell ref="B62:D62"/>
    <mergeCell ref="G64:H64"/>
    <mergeCell ref="G65:H65"/>
    <mergeCell ref="G66:H66"/>
    <mergeCell ref="G67:H67"/>
    <mergeCell ref="G68:H68"/>
    <mergeCell ref="G69:H69"/>
    <mergeCell ref="B63:D63"/>
    <mergeCell ref="G62:H62"/>
    <mergeCell ref="G63:H63"/>
    <mergeCell ref="E62:F62"/>
    <mergeCell ref="E63:F63"/>
    <mergeCell ref="B82:D82"/>
    <mergeCell ref="E82:F82"/>
    <mergeCell ref="B79:D79"/>
    <mergeCell ref="E79:F79"/>
    <mergeCell ref="B80:D80"/>
    <mergeCell ref="E80:F80"/>
    <mergeCell ref="H79:I79"/>
    <mergeCell ref="H80:I80"/>
    <mergeCell ref="H81:I81"/>
    <mergeCell ref="H82:I82"/>
    <mergeCell ref="B93:D93"/>
    <mergeCell ref="E93:F93"/>
    <mergeCell ref="G93:H93"/>
    <mergeCell ref="I93:J93"/>
    <mergeCell ref="E83:F83"/>
    <mergeCell ref="H83:I83"/>
    <mergeCell ref="B92:D92"/>
    <mergeCell ref="E92:F92"/>
    <mergeCell ref="G92:H92"/>
    <mergeCell ref="I92:J92"/>
    <mergeCell ref="B96:D96"/>
    <mergeCell ref="E96:F96"/>
    <mergeCell ref="G96:H96"/>
    <mergeCell ref="I96:J96"/>
    <mergeCell ref="B97:D97"/>
    <mergeCell ref="E97:F97"/>
    <mergeCell ref="G97:H97"/>
    <mergeCell ref="I97:J97"/>
    <mergeCell ref="B94:D94"/>
    <mergeCell ref="E94:F94"/>
    <mergeCell ref="G94:H94"/>
    <mergeCell ref="I94:J94"/>
    <mergeCell ref="B95:D95"/>
    <mergeCell ref="E95:F95"/>
    <mergeCell ref="G95:H95"/>
    <mergeCell ref="I95:J95"/>
    <mergeCell ref="B107:D107"/>
    <mergeCell ref="E107:F107"/>
    <mergeCell ref="G107:H107"/>
    <mergeCell ref="I107:J107"/>
    <mergeCell ref="B98:D98"/>
    <mergeCell ref="E98:F98"/>
    <mergeCell ref="G98:H98"/>
    <mergeCell ref="I98:J98"/>
    <mergeCell ref="B99:D99"/>
    <mergeCell ref="E99:F99"/>
    <mergeCell ref="G99:H99"/>
    <mergeCell ref="I99:J99"/>
    <mergeCell ref="B100:D100"/>
    <mergeCell ref="E100:F100"/>
    <mergeCell ref="G100:H100"/>
    <mergeCell ref="I100:J100"/>
    <mergeCell ref="B110:D110"/>
    <mergeCell ref="E110:F110"/>
    <mergeCell ref="G110:H110"/>
    <mergeCell ref="I110:J110"/>
    <mergeCell ref="B111:D111"/>
    <mergeCell ref="E111:F111"/>
    <mergeCell ref="G111:H111"/>
    <mergeCell ref="I111:J111"/>
    <mergeCell ref="B108:D108"/>
    <mergeCell ref="E108:F108"/>
    <mergeCell ref="G108:H108"/>
    <mergeCell ref="I108:J108"/>
    <mergeCell ref="B109:D109"/>
    <mergeCell ref="E109:F109"/>
    <mergeCell ref="G109:H109"/>
    <mergeCell ref="I109:J109"/>
    <mergeCell ref="B114:D114"/>
    <mergeCell ref="E114:F114"/>
    <mergeCell ref="G114:H114"/>
    <mergeCell ref="I114:J114"/>
    <mergeCell ref="B125:C125"/>
    <mergeCell ref="I125:J125"/>
    <mergeCell ref="G125:H125"/>
    <mergeCell ref="D125:E125"/>
    <mergeCell ref="B112:D112"/>
    <mergeCell ref="E112:F112"/>
    <mergeCell ref="G112:H112"/>
    <mergeCell ref="I112:J112"/>
    <mergeCell ref="B113:D113"/>
    <mergeCell ref="E113:F113"/>
    <mergeCell ref="G113:H113"/>
    <mergeCell ref="I113:J113"/>
    <mergeCell ref="B115:D115"/>
    <mergeCell ref="E115:F115"/>
    <mergeCell ref="G115:H115"/>
    <mergeCell ref="I115:J115"/>
    <mergeCell ref="G129:H129"/>
    <mergeCell ref="I128:J128"/>
    <mergeCell ref="I129:J129"/>
    <mergeCell ref="B129:C129"/>
    <mergeCell ref="D129:E129"/>
    <mergeCell ref="I126:J126"/>
    <mergeCell ref="I127:J127"/>
    <mergeCell ref="B128:C128"/>
    <mergeCell ref="G128:H128"/>
    <mergeCell ref="B126:C126"/>
    <mergeCell ref="B127:C127"/>
    <mergeCell ref="D126:E126"/>
    <mergeCell ref="D127:E127"/>
    <mergeCell ref="D128:E128"/>
    <mergeCell ref="G126:H126"/>
    <mergeCell ref="G127:H127"/>
    <mergeCell ref="B139:D139"/>
    <mergeCell ref="E139:F139"/>
    <mergeCell ref="G139:H139"/>
    <mergeCell ref="I139:J139"/>
    <mergeCell ref="B144:D144"/>
    <mergeCell ref="E144:F144"/>
    <mergeCell ref="G144:H144"/>
    <mergeCell ref="I144:J144"/>
    <mergeCell ref="B145:D145"/>
    <mergeCell ref="E145:F145"/>
    <mergeCell ref="G145:H145"/>
    <mergeCell ref="I145:J145"/>
    <mergeCell ref="B142:D142"/>
    <mergeCell ref="E142:F142"/>
    <mergeCell ref="G142:H142"/>
    <mergeCell ref="I142:J142"/>
    <mergeCell ref="B143:D143"/>
    <mergeCell ref="E143:F143"/>
    <mergeCell ref="G143:H143"/>
    <mergeCell ref="I143:J143"/>
    <mergeCell ref="B152:C152"/>
    <mergeCell ref="D152:E152"/>
    <mergeCell ref="G152:H152"/>
    <mergeCell ref="I152:J152"/>
    <mergeCell ref="B153:C153"/>
    <mergeCell ref="D153:E153"/>
    <mergeCell ref="G153:H153"/>
    <mergeCell ref="I153:J153"/>
    <mergeCell ref="B151:C151"/>
    <mergeCell ref="D151:E151"/>
    <mergeCell ref="G151:H151"/>
    <mergeCell ref="I151:J151"/>
    <mergeCell ref="B157:C157"/>
    <mergeCell ref="D157:E157"/>
    <mergeCell ref="G157:H157"/>
    <mergeCell ref="I157:J157"/>
    <mergeCell ref="B155:C155"/>
    <mergeCell ref="D155:E155"/>
    <mergeCell ref="G155:H155"/>
    <mergeCell ref="I155:J155"/>
    <mergeCell ref="B156:C156"/>
    <mergeCell ref="D156:E156"/>
    <mergeCell ref="G156:H156"/>
    <mergeCell ref="I156:J156"/>
    <mergeCell ref="B163:D163"/>
    <mergeCell ref="E163:F163"/>
    <mergeCell ref="G163:H163"/>
    <mergeCell ref="I163:J163"/>
    <mergeCell ref="B164:D164"/>
    <mergeCell ref="E164:F164"/>
    <mergeCell ref="G164:H164"/>
    <mergeCell ref="I164:J164"/>
    <mergeCell ref="B167:D167"/>
    <mergeCell ref="E167:F167"/>
    <mergeCell ref="G167:H167"/>
    <mergeCell ref="I167:J167"/>
    <mergeCell ref="B168:D168"/>
    <mergeCell ref="E168:F168"/>
    <mergeCell ref="G168:H168"/>
    <mergeCell ref="I168:J168"/>
    <mergeCell ref="B165:D165"/>
    <mergeCell ref="E165:F165"/>
    <mergeCell ref="G165:H165"/>
    <mergeCell ref="I165:J165"/>
    <mergeCell ref="B166:D166"/>
    <mergeCell ref="E166:F166"/>
    <mergeCell ref="G166:H166"/>
    <mergeCell ref="I166:J166"/>
    <mergeCell ref="B169:D169"/>
    <mergeCell ref="E169:F169"/>
    <mergeCell ref="G169:H169"/>
    <mergeCell ref="I169:J169"/>
    <mergeCell ref="B170:D170"/>
    <mergeCell ref="E170:F170"/>
    <mergeCell ref="G170:H170"/>
    <mergeCell ref="I170:J170"/>
    <mergeCell ref="B176:D176"/>
    <mergeCell ref="E176:F176"/>
    <mergeCell ref="G176:H176"/>
    <mergeCell ref="I176:J176"/>
    <mergeCell ref="G184:H184"/>
    <mergeCell ref="I184:J184"/>
    <mergeCell ref="B185:D185"/>
    <mergeCell ref="G185:H185"/>
    <mergeCell ref="I185:J185"/>
    <mergeCell ref="B190:D190"/>
    <mergeCell ref="G190:H190"/>
    <mergeCell ref="I190:J190"/>
    <mergeCell ref="B177:D177"/>
    <mergeCell ref="E177:F177"/>
    <mergeCell ref="G177:H177"/>
    <mergeCell ref="I177:J177"/>
    <mergeCell ref="B215:D215"/>
    <mergeCell ref="E215:F215"/>
    <mergeCell ref="G215:H215"/>
    <mergeCell ref="I215:J215"/>
    <mergeCell ref="B216:D216"/>
    <mergeCell ref="E216:F216"/>
    <mergeCell ref="G216:H216"/>
    <mergeCell ref="I216:J216"/>
    <mergeCell ref="B217:D217"/>
    <mergeCell ref="E217:F217"/>
    <mergeCell ref="G217:H217"/>
    <mergeCell ref="I217:J217"/>
    <mergeCell ref="G223:H223"/>
    <mergeCell ref="I223:J223"/>
    <mergeCell ref="G224:H224"/>
    <mergeCell ref="I224:J224"/>
    <mergeCell ref="B223:D223"/>
    <mergeCell ref="E223:F223"/>
    <mergeCell ref="B224:D224"/>
    <mergeCell ref="E224:F224"/>
    <mergeCell ref="B225:D225"/>
    <mergeCell ref="G225:H225"/>
    <mergeCell ref="B226:D226"/>
    <mergeCell ref="B227:D227"/>
    <mergeCell ref="B228:D228"/>
    <mergeCell ref="E225:F225"/>
    <mergeCell ref="E226:F226"/>
    <mergeCell ref="E227:F227"/>
    <mergeCell ref="E228:F228"/>
    <mergeCell ref="C4:J5"/>
    <mergeCell ref="B154:C154"/>
    <mergeCell ref="D154:E154"/>
    <mergeCell ref="G154:H154"/>
    <mergeCell ref="I154:J154"/>
    <mergeCell ref="B182:D182"/>
    <mergeCell ref="G182:H182"/>
    <mergeCell ref="I182:J182"/>
    <mergeCell ref="B180:D180"/>
    <mergeCell ref="G180:H180"/>
    <mergeCell ref="I180:J180"/>
    <mergeCell ref="B181:D181"/>
    <mergeCell ref="G181:H181"/>
    <mergeCell ref="I181:J181"/>
    <mergeCell ref="B178:D178"/>
    <mergeCell ref="G178:H178"/>
    <mergeCell ref="I178:J178"/>
    <mergeCell ref="I191:J191"/>
    <mergeCell ref="B196:F196"/>
    <mergeCell ref="B197:F197"/>
    <mergeCell ref="B186:D186"/>
    <mergeCell ref="G186:H186"/>
    <mergeCell ref="I186:J186"/>
    <mergeCell ref="B187:D187"/>
    <mergeCell ref="G187:H187"/>
    <mergeCell ref="I187:J187"/>
    <mergeCell ref="B188:D188"/>
    <mergeCell ref="G188:H188"/>
    <mergeCell ref="I188:J188"/>
    <mergeCell ref="B189:D189"/>
    <mergeCell ref="G189:H189"/>
    <mergeCell ref="I189:J189"/>
    <mergeCell ref="E178:F189"/>
    <mergeCell ref="E190:F190"/>
    <mergeCell ref="B179:D179"/>
    <mergeCell ref="G179:H179"/>
    <mergeCell ref="I179:J179"/>
    <mergeCell ref="B183:D183"/>
    <mergeCell ref="G183:H183"/>
    <mergeCell ref="I183:J183"/>
    <mergeCell ref="B184:D184"/>
    <mergeCell ref="I199:J199"/>
    <mergeCell ref="G196:H196"/>
    <mergeCell ref="I196:J196"/>
    <mergeCell ref="G197:H197"/>
    <mergeCell ref="I197:J197"/>
    <mergeCell ref="G200:H200"/>
    <mergeCell ref="I200:J200"/>
    <mergeCell ref="G201:H201"/>
    <mergeCell ref="I201:J201"/>
    <mergeCell ref="I204:J204"/>
    <mergeCell ref="G203:H203"/>
    <mergeCell ref="I203:J203"/>
    <mergeCell ref="B220:D220"/>
    <mergeCell ref="E220:F220"/>
    <mergeCell ref="G220:H220"/>
    <mergeCell ref="I220:J220"/>
    <mergeCell ref="B221:D221"/>
    <mergeCell ref="G206:H206"/>
    <mergeCell ref="G207:H207"/>
    <mergeCell ref="E221:F221"/>
    <mergeCell ref="G221:H221"/>
    <mergeCell ref="I221:J221"/>
    <mergeCell ref="G218:H218"/>
    <mergeCell ref="I218:J218"/>
    <mergeCell ref="G219:H219"/>
    <mergeCell ref="I219:J219"/>
    <mergeCell ref="B218:D218"/>
    <mergeCell ref="E218:F218"/>
    <mergeCell ref="B219:D219"/>
    <mergeCell ref="E219:F219"/>
    <mergeCell ref="G205:H205"/>
    <mergeCell ref="I205:J205"/>
    <mergeCell ref="I213:J213"/>
    <mergeCell ref="G226:H226"/>
    <mergeCell ref="G227:H227"/>
    <mergeCell ref="G228:H228"/>
    <mergeCell ref="K7:N8"/>
    <mergeCell ref="I225:J225"/>
    <mergeCell ref="I226:J226"/>
    <mergeCell ref="I227:J227"/>
    <mergeCell ref="I228:J228"/>
    <mergeCell ref="I66:J66"/>
    <mergeCell ref="I67:J67"/>
    <mergeCell ref="I68:J68"/>
    <mergeCell ref="I69:J69"/>
    <mergeCell ref="I62:J62"/>
    <mergeCell ref="I63:J63"/>
    <mergeCell ref="I64:J64"/>
    <mergeCell ref="I65:J65"/>
    <mergeCell ref="C7:J7"/>
    <mergeCell ref="E11:G11"/>
    <mergeCell ref="B11:D11"/>
    <mergeCell ref="B222:D222"/>
    <mergeCell ref="E222:F222"/>
    <mergeCell ref="G222:H222"/>
    <mergeCell ref="I222:J222"/>
    <mergeCell ref="G204:H204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AB246"/>
  <sheetViews>
    <sheetView workbookViewId="0">
      <selection sqref="A1:J242"/>
    </sheetView>
  </sheetViews>
  <sheetFormatPr defaultColWidth="8.85546875" defaultRowHeight="12" x14ac:dyDescent="0.2"/>
  <cols>
    <col min="1" max="1" width="4.7109375" style="36" customWidth="1"/>
    <col min="2" max="2" width="18.140625" style="36" customWidth="1"/>
    <col min="3" max="3" width="7.5703125" style="36" customWidth="1"/>
    <col min="4" max="4" width="8.5703125" style="36" customWidth="1"/>
    <col min="5" max="5" width="7.85546875" style="36" customWidth="1"/>
    <col min="6" max="6" width="9" style="36" customWidth="1"/>
    <col min="7" max="7" width="10.28515625" style="36" customWidth="1"/>
    <col min="8" max="8" width="7.85546875" style="36" customWidth="1"/>
    <col min="9" max="9" width="9.7109375" style="36" customWidth="1"/>
    <col min="10" max="10" width="11.28515625" style="36" customWidth="1"/>
    <col min="11" max="11" width="9.7109375" style="36" hidden="1" customWidth="1"/>
    <col min="12" max="12" width="10.140625" style="36" hidden="1" customWidth="1"/>
    <col min="13" max="15" width="0" style="36" hidden="1" customWidth="1"/>
    <col min="16" max="16384" width="8.85546875" style="36"/>
  </cols>
  <sheetData>
    <row r="2" spans="1:28" x14ac:dyDescent="0.2">
      <c r="D2" s="36" t="s">
        <v>0</v>
      </c>
    </row>
    <row r="3" spans="1:28" ht="13.15" customHeight="1" x14ac:dyDescent="0.2">
      <c r="C3" s="18" t="s">
        <v>263</v>
      </c>
      <c r="D3" s="18"/>
      <c r="E3" s="18"/>
      <c r="F3" s="18"/>
      <c r="G3" s="18"/>
      <c r="H3" s="18"/>
      <c r="I3" s="18"/>
      <c r="J3" s="18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3.15" customHeight="1" x14ac:dyDescent="0.2">
      <c r="C4" s="447" t="s">
        <v>323</v>
      </c>
      <c r="D4" s="447"/>
      <c r="E4" s="447"/>
      <c r="F4" s="447"/>
      <c r="G4" s="447"/>
      <c r="H4" s="447"/>
      <c r="I4" s="447"/>
      <c r="J4" s="44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3.15" customHeight="1" x14ac:dyDescent="0.2">
      <c r="C5" s="447"/>
      <c r="D5" s="447"/>
      <c r="E5" s="447"/>
      <c r="F5" s="447"/>
      <c r="G5" s="447"/>
      <c r="H5" s="447"/>
      <c r="I5" s="447"/>
      <c r="J5" s="44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3.15" customHeight="1" x14ac:dyDescent="0.2">
      <c r="C6" s="519" t="s">
        <v>187</v>
      </c>
      <c r="D6" s="519"/>
      <c r="E6" s="519"/>
      <c r="F6" s="519"/>
      <c r="G6" s="519"/>
      <c r="H6" s="519"/>
      <c r="I6" s="519"/>
      <c r="J6" s="51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3.15" customHeight="1" x14ac:dyDescent="0.2">
      <c r="C7" s="35"/>
      <c r="D7" s="35"/>
      <c r="E7" s="35"/>
      <c r="F7" s="35"/>
      <c r="G7" s="35"/>
      <c r="H7" s="35"/>
      <c r="I7" s="35"/>
      <c r="J7" s="35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38" customFormat="1" hidden="1" x14ac:dyDescent="0.2">
      <c r="B8" s="38" t="s">
        <v>1</v>
      </c>
    </row>
    <row r="9" spans="1:28" s="38" customFormat="1" hidden="1" x14ac:dyDescent="0.2"/>
    <row r="10" spans="1:28" hidden="1" x14ac:dyDescent="0.2">
      <c r="A10" s="36" t="s">
        <v>157</v>
      </c>
    </row>
    <row r="11" spans="1:28" hidden="1" x14ac:dyDescent="0.2">
      <c r="A11" s="36" t="s">
        <v>56</v>
      </c>
      <c r="D11" s="36" t="s">
        <v>163</v>
      </c>
    </row>
    <row r="12" spans="1:28" hidden="1" x14ac:dyDescent="0.2"/>
    <row r="13" spans="1:28" hidden="1" x14ac:dyDescent="0.2">
      <c r="C13" s="36" t="s">
        <v>2</v>
      </c>
    </row>
    <row r="14" spans="1:28" ht="31.9" hidden="1" customHeight="1" x14ac:dyDescent="0.2">
      <c r="A14" s="520" t="s">
        <v>3</v>
      </c>
      <c r="B14" s="465" t="s">
        <v>4</v>
      </c>
      <c r="C14" s="465" t="s">
        <v>5</v>
      </c>
      <c r="D14" s="497" t="s">
        <v>6</v>
      </c>
      <c r="E14" s="497"/>
      <c r="F14" s="497"/>
      <c r="G14" s="497"/>
      <c r="H14" s="465" t="s">
        <v>12</v>
      </c>
      <c r="I14" s="465" t="s">
        <v>156</v>
      </c>
      <c r="J14" s="465" t="s">
        <v>62</v>
      </c>
    </row>
    <row r="15" spans="1:28" ht="19.149999999999999" hidden="1" customHeight="1" x14ac:dyDescent="0.2">
      <c r="A15" s="521"/>
      <c r="B15" s="465"/>
      <c r="C15" s="465"/>
      <c r="D15" s="516" t="s">
        <v>7</v>
      </c>
      <c r="E15" s="516" t="s">
        <v>8</v>
      </c>
      <c r="F15" s="516"/>
      <c r="G15" s="516"/>
      <c r="H15" s="465"/>
      <c r="I15" s="465"/>
      <c r="J15" s="465"/>
    </row>
    <row r="16" spans="1:28" ht="67.150000000000006" hidden="1" customHeight="1" x14ac:dyDescent="0.2">
      <c r="A16" s="522"/>
      <c r="B16" s="465"/>
      <c r="C16" s="465"/>
      <c r="D16" s="516"/>
      <c r="E16" s="39" t="s">
        <v>9</v>
      </c>
      <c r="F16" s="39" t="s">
        <v>10</v>
      </c>
      <c r="G16" s="39" t="s">
        <v>11</v>
      </c>
      <c r="H16" s="465"/>
      <c r="I16" s="465"/>
      <c r="J16" s="465"/>
    </row>
    <row r="17" spans="1:13" s="41" customFormat="1" ht="10.9" hidden="1" customHeight="1" x14ac:dyDescent="0.2">
      <c r="A17" s="40">
        <v>1</v>
      </c>
      <c r="B17" s="40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</row>
    <row r="18" spans="1:13" ht="13.9" hidden="1" customHeight="1" x14ac:dyDescent="0.2">
      <c r="A18" s="42"/>
      <c r="B18" s="43"/>
      <c r="C18" s="40"/>
      <c r="D18" s="44"/>
      <c r="E18" s="44"/>
      <c r="F18" s="44"/>
      <c r="G18" s="44"/>
      <c r="H18" s="44"/>
      <c r="I18" s="44"/>
      <c r="J18" s="44">
        <f>(C18*D18*(1+H18/100)+I18*C18)*12</f>
        <v>0</v>
      </c>
    </row>
    <row r="19" spans="1:13" ht="13.9" hidden="1" customHeight="1" x14ac:dyDescent="0.2">
      <c r="A19" s="42"/>
      <c r="B19" s="43"/>
      <c r="C19" s="40"/>
      <c r="D19" s="44"/>
      <c r="E19" s="44"/>
      <c r="F19" s="44"/>
      <c r="G19" s="44"/>
      <c r="H19" s="44"/>
      <c r="I19" s="44"/>
      <c r="J19" s="44">
        <f t="shared" ref="J19:J27" si="0">(C19*D19*(1+H19/100)+I19*C19)*12</f>
        <v>0</v>
      </c>
      <c r="K19" s="36" t="s">
        <v>35</v>
      </c>
    </row>
    <row r="20" spans="1:13" ht="13.9" hidden="1" customHeight="1" x14ac:dyDescent="0.2">
      <c r="A20" s="42"/>
      <c r="B20" s="43"/>
      <c r="C20" s="40"/>
      <c r="D20" s="44"/>
      <c r="E20" s="44"/>
      <c r="F20" s="44"/>
      <c r="G20" s="44"/>
      <c r="H20" s="44"/>
      <c r="I20" s="44"/>
      <c r="J20" s="44">
        <f t="shared" si="0"/>
        <v>0</v>
      </c>
    </row>
    <row r="21" spans="1:13" ht="13.9" hidden="1" customHeight="1" x14ac:dyDescent="0.2">
      <c r="A21" s="42"/>
      <c r="B21" s="43"/>
      <c r="C21" s="40"/>
      <c r="D21" s="44"/>
      <c r="E21" s="44"/>
      <c r="F21" s="44"/>
      <c r="G21" s="44"/>
      <c r="H21" s="44"/>
      <c r="I21" s="44"/>
      <c r="J21" s="44">
        <f t="shared" si="0"/>
        <v>0</v>
      </c>
    </row>
    <row r="22" spans="1:13" ht="13.9" hidden="1" customHeight="1" x14ac:dyDescent="0.2">
      <c r="A22" s="42"/>
      <c r="B22" s="43"/>
      <c r="C22" s="40"/>
      <c r="D22" s="44"/>
      <c r="E22" s="44"/>
      <c r="F22" s="44"/>
      <c r="G22" s="44"/>
      <c r="H22" s="44"/>
      <c r="I22" s="44"/>
      <c r="J22" s="44">
        <f t="shared" si="0"/>
        <v>0</v>
      </c>
    </row>
    <row r="23" spans="1:13" ht="13.9" hidden="1" customHeight="1" x14ac:dyDescent="0.2">
      <c r="A23" s="42"/>
      <c r="B23" s="43"/>
      <c r="C23" s="40"/>
      <c r="D23" s="44"/>
      <c r="E23" s="44"/>
      <c r="F23" s="44"/>
      <c r="G23" s="44"/>
      <c r="H23" s="44"/>
      <c r="I23" s="44"/>
      <c r="J23" s="44">
        <f t="shared" si="0"/>
        <v>0</v>
      </c>
    </row>
    <row r="24" spans="1:13" ht="13.9" hidden="1" customHeight="1" x14ac:dyDescent="0.2">
      <c r="A24" s="42"/>
      <c r="B24" s="43"/>
      <c r="C24" s="40"/>
      <c r="D24" s="44"/>
      <c r="E24" s="44"/>
      <c r="F24" s="44"/>
      <c r="G24" s="44"/>
      <c r="H24" s="44"/>
      <c r="I24" s="44"/>
      <c r="J24" s="44">
        <f t="shared" si="0"/>
        <v>0</v>
      </c>
    </row>
    <row r="25" spans="1:13" hidden="1" x14ac:dyDescent="0.2">
      <c r="A25" s="42"/>
      <c r="B25" s="43"/>
      <c r="C25" s="40"/>
      <c r="D25" s="44"/>
      <c r="E25" s="44"/>
      <c r="F25" s="44"/>
      <c r="G25" s="44"/>
      <c r="H25" s="44"/>
      <c r="I25" s="44"/>
      <c r="J25" s="44">
        <f t="shared" si="0"/>
        <v>0</v>
      </c>
    </row>
    <row r="26" spans="1:13" hidden="1" x14ac:dyDescent="0.2">
      <c r="A26" s="42"/>
      <c r="B26" s="43"/>
      <c r="C26" s="40"/>
      <c r="D26" s="44"/>
      <c r="E26" s="44"/>
      <c r="F26" s="44"/>
      <c r="G26" s="44"/>
      <c r="H26" s="44"/>
      <c r="I26" s="44"/>
      <c r="J26" s="44">
        <f t="shared" si="0"/>
        <v>0</v>
      </c>
    </row>
    <row r="27" spans="1:13" hidden="1" x14ac:dyDescent="0.2">
      <c r="A27" s="42"/>
      <c r="B27" s="43"/>
      <c r="C27" s="40"/>
      <c r="D27" s="44"/>
      <c r="E27" s="44"/>
      <c r="F27" s="44"/>
      <c r="G27" s="44"/>
      <c r="H27" s="44"/>
      <c r="I27" s="44"/>
      <c r="J27" s="44">
        <f t="shared" si="0"/>
        <v>0</v>
      </c>
    </row>
    <row r="28" spans="1:13" ht="15.6" hidden="1" customHeight="1" x14ac:dyDescent="0.2">
      <c r="A28" s="517" t="s">
        <v>13</v>
      </c>
      <c r="B28" s="518"/>
      <c r="C28" s="40">
        <f>SUM(C18:C27)</f>
        <v>0</v>
      </c>
      <c r="D28" s="40"/>
      <c r="E28" s="40" t="s">
        <v>14</v>
      </c>
      <c r="F28" s="40" t="s">
        <v>14</v>
      </c>
      <c r="G28" s="40" t="s">
        <v>14</v>
      </c>
      <c r="H28" s="40" t="s">
        <v>14</v>
      </c>
      <c r="I28" s="40" t="s">
        <v>14</v>
      </c>
      <c r="J28" s="44">
        <f>SUM(J18:J27)</f>
        <v>0</v>
      </c>
      <c r="K28" s="45"/>
      <c r="L28" s="45"/>
      <c r="M28" s="45"/>
    </row>
    <row r="29" spans="1:13" hidden="1" x14ac:dyDescent="0.2"/>
    <row r="30" spans="1:13" hidden="1" x14ac:dyDescent="0.2">
      <c r="C30" s="36" t="s">
        <v>15</v>
      </c>
    </row>
    <row r="31" spans="1:13" hidden="1" x14ac:dyDescent="0.2"/>
    <row r="32" spans="1:13" ht="57" hidden="1" customHeight="1" x14ac:dyDescent="0.2">
      <c r="A32" s="46" t="s">
        <v>3</v>
      </c>
      <c r="B32" s="465" t="s">
        <v>16</v>
      </c>
      <c r="C32" s="465"/>
      <c r="D32" s="465"/>
      <c r="E32" s="465" t="s">
        <v>17</v>
      </c>
      <c r="F32" s="465"/>
      <c r="G32" s="465"/>
      <c r="H32" s="39" t="s">
        <v>18</v>
      </c>
      <c r="I32" s="39" t="s">
        <v>19</v>
      </c>
      <c r="J32" s="39" t="s">
        <v>20</v>
      </c>
    </row>
    <row r="33" spans="1:10" ht="15" hidden="1" customHeight="1" x14ac:dyDescent="0.2">
      <c r="A33" s="40">
        <v>1</v>
      </c>
      <c r="B33" s="465">
        <v>2</v>
      </c>
      <c r="C33" s="465"/>
      <c r="D33" s="465"/>
      <c r="E33" s="465">
        <v>3</v>
      </c>
      <c r="F33" s="465"/>
      <c r="G33" s="465"/>
      <c r="H33" s="40">
        <v>4</v>
      </c>
      <c r="I33" s="40">
        <v>5</v>
      </c>
      <c r="J33" s="40">
        <v>6</v>
      </c>
    </row>
    <row r="34" spans="1:10" hidden="1" x14ac:dyDescent="0.2">
      <c r="A34" s="42"/>
      <c r="B34" s="465"/>
      <c r="C34" s="465"/>
      <c r="D34" s="465"/>
      <c r="E34" s="465"/>
      <c r="F34" s="465"/>
      <c r="G34" s="465"/>
      <c r="H34" s="42"/>
      <c r="I34" s="42"/>
      <c r="J34" s="47">
        <f>E34*H34*I34</f>
        <v>0</v>
      </c>
    </row>
    <row r="35" spans="1:10" hidden="1" x14ac:dyDescent="0.2">
      <c r="A35" s="42"/>
      <c r="B35" s="465"/>
      <c r="C35" s="465"/>
      <c r="D35" s="465"/>
      <c r="E35" s="465"/>
      <c r="F35" s="465"/>
      <c r="G35" s="465"/>
      <c r="H35" s="42"/>
      <c r="I35" s="42"/>
      <c r="J35" s="47">
        <f t="shared" ref="J35:J41" si="1">E35*H35*I35</f>
        <v>0</v>
      </c>
    </row>
    <row r="36" spans="1:10" hidden="1" x14ac:dyDescent="0.2">
      <c r="A36" s="42"/>
      <c r="B36" s="465"/>
      <c r="C36" s="465"/>
      <c r="D36" s="465"/>
      <c r="E36" s="465"/>
      <c r="F36" s="465"/>
      <c r="G36" s="465"/>
      <c r="H36" s="42"/>
      <c r="I36" s="42"/>
      <c r="J36" s="47">
        <f t="shared" si="1"/>
        <v>0</v>
      </c>
    </row>
    <row r="37" spans="1:10" hidden="1" x14ac:dyDescent="0.2">
      <c r="A37" s="42"/>
      <c r="B37" s="465"/>
      <c r="C37" s="465"/>
      <c r="D37" s="465"/>
      <c r="E37" s="465"/>
      <c r="F37" s="465"/>
      <c r="G37" s="465"/>
      <c r="H37" s="42"/>
      <c r="I37" s="42"/>
      <c r="J37" s="47">
        <f t="shared" si="1"/>
        <v>0</v>
      </c>
    </row>
    <row r="38" spans="1:10" hidden="1" x14ac:dyDescent="0.2">
      <c r="A38" s="42"/>
      <c r="B38" s="465"/>
      <c r="C38" s="465"/>
      <c r="D38" s="465"/>
      <c r="E38" s="465"/>
      <c r="F38" s="465"/>
      <c r="G38" s="465"/>
      <c r="H38" s="42"/>
      <c r="I38" s="42"/>
      <c r="J38" s="47">
        <f t="shared" si="1"/>
        <v>0</v>
      </c>
    </row>
    <row r="39" spans="1:10" hidden="1" x14ac:dyDescent="0.2">
      <c r="A39" s="42"/>
      <c r="B39" s="465"/>
      <c r="C39" s="465"/>
      <c r="D39" s="465"/>
      <c r="E39" s="465"/>
      <c r="F39" s="465"/>
      <c r="G39" s="465"/>
      <c r="H39" s="42"/>
      <c r="I39" s="42"/>
      <c r="J39" s="47">
        <f t="shared" si="1"/>
        <v>0</v>
      </c>
    </row>
    <row r="40" spans="1:10" hidden="1" x14ac:dyDescent="0.2">
      <c r="A40" s="42"/>
      <c r="B40" s="465"/>
      <c r="C40" s="465"/>
      <c r="D40" s="465"/>
      <c r="E40" s="465"/>
      <c r="F40" s="465"/>
      <c r="G40" s="465"/>
      <c r="H40" s="42"/>
      <c r="I40" s="42"/>
      <c r="J40" s="47">
        <f t="shared" si="1"/>
        <v>0</v>
      </c>
    </row>
    <row r="41" spans="1:10" hidden="1" x14ac:dyDescent="0.2">
      <c r="A41" s="42"/>
      <c r="B41" s="465"/>
      <c r="C41" s="465"/>
      <c r="D41" s="465"/>
      <c r="E41" s="465"/>
      <c r="F41" s="465"/>
      <c r="G41" s="465"/>
      <c r="H41" s="42"/>
      <c r="I41" s="42"/>
      <c r="J41" s="47">
        <f t="shared" si="1"/>
        <v>0</v>
      </c>
    </row>
    <row r="42" spans="1:10" hidden="1" x14ac:dyDescent="0.2">
      <c r="A42" s="517" t="s">
        <v>13</v>
      </c>
      <c r="B42" s="523"/>
      <c r="C42" s="523"/>
      <c r="D42" s="518"/>
      <c r="E42" s="465" t="s">
        <v>14</v>
      </c>
      <c r="F42" s="465"/>
      <c r="G42" s="465"/>
      <c r="H42" s="40" t="s">
        <v>14</v>
      </c>
      <c r="I42" s="40" t="s">
        <v>14</v>
      </c>
      <c r="J42" s="42"/>
    </row>
    <row r="43" spans="1:10" hidden="1" x14ac:dyDescent="0.2"/>
    <row r="44" spans="1:10" hidden="1" x14ac:dyDescent="0.2">
      <c r="C44" s="36" t="s">
        <v>21</v>
      </c>
    </row>
    <row r="45" spans="1:10" hidden="1" x14ac:dyDescent="0.2"/>
    <row r="46" spans="1:10" ht="84" hidden="1" x14ac:dyDescent="0.2">
      <c r="A46" s="46" t="s">
        <v>3</v>
      </c>
      <c r="B46" s="465" t="s">
        <v>16</v>
      </c>
      <c r="C46" s="465"/>
      <c r="D46" s="465"/>
      <c r="E46" s="465" t="s">
        <v>22</v>
      </c>
      <c r="F46" s="465"/>
      <c r="G46" s="465"/>
      <c r="H46" s="39" t="s">
        <v>23</v>
      </c>
      <c r="I46" s="39" t="s">
        <v>24</v>
      </c>
      <c r="J46" s="39" t="s">
        <v>20</v>
      </c>
    </row>
    <row r="47" spans="1:10" hidden="1" x14ac:dyDescent="0.2">
      <c r="A47" s="40">
        <v>1</v>
      </c>
      <c r="B47" s="465">
        <v>2</v>
      </c>
      <c r="C47" s="465"/>
      <c r="D47" s="465"/>
      <c r="E47" s="465">
        <v>3</v>
      </c>
      <c r="F47" s="465"/>
      <c r="G47" s="465"/>
      <c r="H47" s="40">
        <v>4</v>
      </c>
      <c r="I47" s="40">
        <v>5</v>
      </c>
      <c r="J47" s="40">
        <v>6</v>
      </c>
    </row>
    <row r="48" spans="1:10" hidden="1" x14ac:dyDescent="0.2">
      <c r="A48" s="42"/>
      <c r="B48" s="465"/>
      <c r="C48" s="465"/>
      <c r="D48" s="465"/>
      <c r="E48" s="465"/>
      <c r="F48" s="465"/>
      <c r="G48" s="465"/>
      <c r="H48" s="42"/>
      <c r="I48" s="42"/>
      <c r="J48" s="47">
        <f>E48*H48*I48</f>
        <v>0</v>
      </c>
    </row>
    <row r="49" spans="1:10" hidden="1" x14ac:dyDescent="0.2">
      <c r="A49" s="42"/>
      <c r="B49" s="465"/>
      <c r="C49" s="465"/>
      <c r="D49" s="465"/>
      <c r="E49" s="465"/>
      <c r="F49" s="465"/>
      <c r="G49" s="465"/>
      <c r="H49" s="42"/>
      <c r="I49" s="42"/>
      <c r="J49" s="47">
        <f t="shared" ref="J49:J55" si="2">E49*H49*I49</f>
        <v>0</v>
      </c>
    </row>
    <row r="50" spans="1:10" hidden="1" x14ac:dyDescent="0.2">
      <c r="A50" s="42"/>
      <c r="B50" s="465"/>
      <c r="C50" s="465"/>
      <c r="D50" s="465"/>
      <c r="E50" s="465"/>
      <c r="F50" s="465"/>
      <c r="G50" s="465"/>
      <c r="H50" s="42"/>
      <c r="I50" s="42"/>
      <c r="J50" s="47">
        <f t="shared" si="2"/>
        <v>0</v>
      </c>
    </row>
    <row r="51" spans="1:10" hidden="1" x14ac:dyDescent="0.2">
      <c r="A51" s="42"/>
      <c r="B51" s="465"/>
      <c r="C51" s="465"/>
      <c r="D51" s="465"/>
      <c r="E51" s="465"/>
      <c r="F51" s="465"/>
      <c r="G51" s="465"/>
      <c r="H51" s="42"/>
      <c r="I51" s="42"/>
      <c r="J51" s="47">
        <f t="shared" si="2"/>
        <v>0</v>
      </c>
    </row>
    <row r="52" spans="1:10" hidden="1" x14ac:dyDescent="0.2">
      <c r="A52" s="42"/>
      <c r="B52" s="465"/>
      <c r="C52" s="465"/>
      <c r="D52" s="465"/>
      <c r="E52" s="465"/>
      <c r="F52" s="465"/>
      <c r="G52" s="465"/>
      <c r="H52" s="42"/>
      <c r="I52" s="42"/>
      <c r="J52" s="47">
        <f t="shared" si="2"/>
        <v>0</v>
      </c>
    </row>
    <row r="53" spans="1:10" hidden="1" x14ac:dyDescent="0.2">
      <c r="A53" s="42"/>
      <c r="B53" s="465"/>
      <c r="C53" s="465"/>
      <c r="D53" s="465"/>
      <c r="E53" s="465"/>
      <c r="F53" s="465"/>
      <c r="G53" s="465"/>
      <c r="H53" s="42"/>
      <c r="I53" s="42"/>
      <c r="J53" s="47">
        <f t="shared" si="2"/>
        <v>0</v>
      </c>
    </row>
    <row r="54" spans="1:10" hidden="1" x14ac:dyDescent="0.2">
      <c r="A54" s="42"/>
      <c r="B54" s="465"/>
      <c r="C54" s="465"/>
      <c r="D54" s="465"/>
      <c r="E54" s="465"/>
      <c r="F54" s="465"/>
      <c r="G54" s="465"/>
      <c r="H54" s="42"/>
      <c r="I54" s="42"/>
      <c r="J54" s="47">
        <f t="shared" si="2"/>
        <v>0</v>
      </c>
    </row>
    <row r="55" spans="1:10" hidden="1" x14ac:dyDescent="0.2">
      <c r="A55" s="42"/>
      <c r="B55" s="465"/>
      <c r="C55" s="465"/>
      <c r="D55" s="465"/>
      <c r="E55" s="465"/>
      <c r="F55" s="465"/>
      <c r="G55" s="465"/>
      <c r="H55" s="42"/>
      <c r="I55" s="42"/>
      <c r="J55" s="47">
        <f t="shared" si="2"/>
        <v>0</v>
      </c>
    </row>
    <row r="56" spans="1:10" hidden="1" x14ac:dyDescent="0.2">
      <c r="A56" s="517" t="s">
        <v>13</v>
      </c>
      <c r="B56" s="523"/>
      <c r="C56" s="523"/>
      <c r="D56" s="518"/>
      <c r="E56" s="465" t="s">
        <v>14</v>
      </c>
      <c r="F56" s="465"/>
      <c r="G56" s="465"/>
      <c r="H56" s="40" t="s">
        <v>14</v>
      </c>
      <c r="I56" s="40" t="s">
        <v>14</v>
      </c>
      <c r="J56" s="42"/>
    </row>
    <row r="57" spans="1:10" hidden="1" x14ac:dyDescent="0.2"/>
    <row r="58" spans="1:10" hidden="1" x14ac:dyDescent="0.2">
      <c r="C58" s="36" t="s">
        <v>25</v>
      </c>
    </row>
    <row r="59" spans="1:10" hidden="1" x14ac:dyDescent="0.2">
      <c r="C59" s="36" t="s">
        <v>26</v>
      </c>
    </row>
    <row r="60" spans="1:10" hidden="1" x14ac:dyDescent="0.2">
      <c r="C60" s="36" t="s">
        <v>27</v>
      </c>
    </row>
    <row r="61" spans="1:10" hidden="1" x14ac:dyDescent="0.2"/>
    <row r="62" spans="1:10" ht="78.599999999999994" hidden="1" customHeight="1" x14ac:dyDescent="0.2">
      <c r="A62" s="39" t="s">
        <v>3</v>
      </c>
      <c r="B62" s="465" t="s">
        <v>28</v>
      </c>
      <c r="C62" s="465"/>
      <c r="D62" s="465"/>
      <c r="E62" s="465"/>
      <c r="F62" s="465"/>
      <c r="G62" s="465"/>
      <c r="H62" s="465"/>
      <c r="I62" s="39" t="s">
        <v>29</v>
      </c>
      <c r="J62" s="39" t="s">
        <v>30</v>
      </c>
    </row>
    <row r="63" spans="1:10" hidden="1" x14ac:dyDescent="0.2">
      <c r="A63" s="40">
        <v>1</v>
      </c>
      <c r="B63" s="524">
        <v>2</v>
      </c>
      <c r="C63" s="524"/>
      <c r="D63" s="524"/>
      <c r="E63" s="524"/>
      <c r="F63" s="524"/>
      <c r="G63" s="524"/>
      <c r="H63" s="524"/>
      <c r="I63" s="40">
        <v>3</v>
      </c>
      <c r="J63" s="40">
        <v>4</v>
      </c>
    </row>
    <row r="64" spans="1:10" hidden="1" x14ac:dyDescent="0.2">
      <c r="A64" s="40">
        <v>1</v>
      </c>
      <c r="B64" s="525" t="s">
        <v>31</v>
      </c>
      <c r="C64" s="525"/>
      <c r="D64" s="525"/>
      <c r="E64" s="525"/>
      <c r="F64" s="525"/>
      <c r="G64" s="525"/>
      <c r="H64" s="525"/>
      <c r="I64" s="40" t="s">
        <v>14</v>
      </c>
      <c r="J64" s="42"/>
    </row>
    <row r="65" spans="1:13" ht="25.9" hidden="1" customHeight="1" x14ac:dyDescent="0.2">
      <c r="A65" s="40" t="s">
        <v>32</v>
      </c>
      <c r="B65" s="526" t="s">
        <v>36</v>
      </c>
      <c r="C65" s="526"/>
      <c r="D65" s="526"/>
      <c r="E65" s="526"/>
      <c r="F65" s="526"/>
      <c r="G65" s="526"/>
      <c r="H65" s="526"/>
      <c r="I65" s="40"/>
      <c r="J65" s="44">
        <f>K28*22%</f>
        <v>0</v>
      </c>
    </row>
    <row r="66" spans="1:13" hidden="1" x14ac:dyDescent="0.2">
      <c r="A66" s="40" t="s">
        <v>33</v>
      </c>
      <c r="B66" s="525" t="s">
        <v>42</v>
      </c>
      <c r="C66" s="525"/>
      <c r="D66" s="525"/>
      <c r="E66" s="525"/>
      <c r="F66" s="525"/>
      <c r="G66" s="525"/>
      <c r="H66" s="525"/>
      <c r="I66" s="40"/>
      <c r="J66" s="44"/>
    </row>
    <row r="67" spans="1:13" ht="24" hidden="1" customHeight="1" x14ac:dyDescent="0.2">
      <c r="A67" s="40" t="s">
        <v>34</v>
      </c>
      <c r="B67" s="526" t="s">
        <v>37</v>
      </c>
      <c r="C67" s="526"/>
      <c r="D67" s="526"/>
      <c r="E67" s="526"/>
      <c r="F67" s="526"/>
      <c r="G67" s="526"/>
      <c r="H67" s="526"/>
      <c r="I67" s="40"/>
      <c r="J67" s="44"/>
    </row>
    <row r="68" spans="1:13" hidden="1" x14ac:dyDescent="0.2">
      <c r="A68" s="40">
        <v>2</v>
      </c>
      <c r="B68" s="525" t="s">
        <v>38</v>
      </c>
      <c r="C68" s="525"/>
      <c r="D68" s="525"/>
      <c r="E68" s="525"/>
      <c r="F68" s="525"/>
      <c r="G68" s="525"/>
      <c r="H68" s="525"/>
      <c r="I68" s="40" t="s">
        <v>14</v>
      </c>
      <c r="J68" s="44"/>
    </row>
    <row r="69" spans="1:13" ht="34.9" hidden="1" customHeight="1" x14ac:dyDescent="0.2">
      <c r="A69" s="40" t="s">
        <v>39</v>
      </c>
      <c r="B69" s="526" t="s">
        <v>40</v>
      </c>
      <c r="C69" s="526"/>
      <c r="D69" s="526"/>
      <c r="E69" s="526"/>
      <c r="F69" s="526"/>
      <c r="G69" s="526"/>
      <c r="H69" s="526"/>
      <c r="I69" s="40"/>
      <c r="J69" s="44">
        <f>K28*2.9%</f>
        <v>0</v>
      </c>
    </row>
    <row r="70" spans="1:13" hidden="1" x14ac:dyDescent="0.2">
      <c r="A70" s="40" t="s">
        <v>41</v>
      </c>
      <c r="B70" s="525" t="s">
        <v>45</v>
      </c>
      <c r="C70" s="525"/>
      <c r="D70" s="525"/>
      <c r="E70" s="525"/>
      <c r="F70" s="525"/>
      <c r="G70" s="525"/>
      <c r="H70" s="525"/>
      <c r="I70" s="40"/>
      <c r="J70" s="44"/>
    </row>
    <row r="71" spans="1:13" ht="27" hidden="1" customHeight="1" x14ac:dyDescent="0.2">
      <c r="A71" s="48" t="s">
        <v>43</v>
      </c>
      <c r="B71" s="526" t="s">
        <v>44</v>
      </c>
      <c r="C71" s="526"/>
      <c r="D71" s="526"/>
      <c r="E71" s="526"/>
      <c r="F71" s="526"/>
      <c r="G71" s="526"/>
      <c r="H71" s="526"/>
      <c r="I71" s="40"/>
      <c r="J71" s="44">
        <f>K28*0.2%</f>
        <v>0</v>
      </c>
    </row>
    <row r="72" spans="1:13" ht="22.9" hidden="1" customHeight="1" x14ac:dyDescent="0.2">
      <c r="A72" s="40" t="s">
        <v>46</v>
      </c>
      <c r="B72" s="526" t="s">
        <v>47</v>
      </c>
      <c r="C72" s="526"/>
      <c r="D72" s="526"/>
      <c r="E72" s="526"/>
      <c r="F72" s="526"/>
      <c r="G72" s="526"/>
      <c r="H72" s="526"/>
      <c r="I72" s="40"/>
      <c r="J72" s="44"/>
    </row>
    <row r="73" spans="1:13" ht="25.15" hidden="1" customHeight="1" x14ac:dyDescent="0.2">
      <c r="A73" s="40" t="s">
        <v>48</v>
      </c>
      <c r="B73" s="526" t="s">
        <v>49</v>
      </c>
      <c r="C73" s="526"/>
      <c r="D73" s="526"/>
      <c r="E73" s="526"/>
      <c r="F73" s="526"/>
      <c r="G73" s="526"/>
      <c r="H73" s="526"/>
      <c r="I73" s="40"/>
      <c r="J73" s="44"/>
    </row>
    <row r="74" spans="1:13" ht="24.6" hidden="1" customHeight="1" x14ac:dyDescent="0.2">
      <c r="A74" s="40">
        <v>3</v>
      </c>
      <c r="B74" s="526" t="s">
        <v>50</v>
      </c>
      <c r="C74" s="526"/>
      <c r="D74" s="526"/>
      <c r="E74" s="526"/>
      <c r="F74" s="526"/>
      <c r="G74" s="526"/>
      <c r="H74" s="526"/>
      <c r="I74" s="40"/>
      <c r="J74" s="44">
        <f>K28*5.1%</f>
        <v>0</v>
      </c>
    </row>
    <row r="75" spans="1:13" hidden="1" x14ac:dyDescent="0.2">
      <c r="A75" s="40"/>
      <c r="B75" s="527" t="s">
        <v>13</v>
      </c>
      <c r="C75" s="527"/>
      <c r="D75" s="527"/>
      <c r="E75" s="527"/>
      <c r="F75" s="527"/>
      <c r="G75" s="527"/>
      <c r="H75" s="527"/>
      <c r="I75" s="40" t="s">
        <v>14</v>
      </c>
      <c r="J75" s="44">
        <f>SUM(J65:J74)</f>
        <v>0</v>
      </c>
      <c r="K75" s="45"/>
      <c r="M75" s="45"/>
    </row>
    <row r="76" spans="1:13" hidden="1" x14ac:dyDescent="0.2">
      <c r="B76" s="529"/>
      <c r="C76" s="529"/>
      <c r="D76" s="529"/>
      <c r="E76" s="529"/>
      <c r="F76" s="529"/>
      <c r="G76" s="529"/>
      <c r="H76" s="529"/>
    </row>
    <row r="77" spans="1:13" s="38" customFormat="1" hidden="1" x14ac:dyDescent="0.2">
      <c r="B77" s="38" t="s">
        <v>91</v>
      </c>
    </row>
    <row r="78" spans="1:13" hidden="1" x14ac:dyDescent="0.2"/>
    <row r="79" spans="1:13" hidden="1" x14ac:dyDescent="0.2">
      <c r="A79" s="36" t="s">
        <v>57</v>
      </c>
    </row>
    <row r="80" spans="1:13" hidden="1" x14ac:dyDescent="0.2">
      <c r="A80" s="36" t="s">
        <v>58</v>
      </c>
    </row>
    <row r="81" spans="1:10" hidden="1" x14ac:dyDescent="0.2"/>
    <row r="82" spans="1:10" ht="37.9" hidden="1" customHeight="1" x14ac:dyDescent="0.2">
      <c r="A82" s="43" t="s">
        <v>3</v>
      </c>
      <c r="B82" s="465" t="s">
        <v>51</v>
      </c>
      <c r="C82" s="465"/>
      <c r="D82" s="465"/>
      <c r="E82" s="465" t="s">
        <v>52</v>
      </c>
      <c r="F82" s="465"/>
      <c r="G82" s="497" t="s">
        <v>53</v>
      </c>
      <c r="H82" s="497"/>
      <c r="I82" s="497" t="s">
        <v>54</v>
      </c>
      <c r="J82" s="497"/>
    </row>
    <row r="83" spans="1:10" hidden="1" x14ac:dyDescent="0.2">
      <c r="A83" s="42">
        <v>1</v>
      </c>
      <c r="B83" s="465">
        <v>2</v>
      </c>
      <c r="C83" s="465"/>
      <c r="D83" s="465"/>
      <c r="E83" s="465">
        <v>3</v>
      </c>
      <c r="F83" s="465"/>
      <c r="G83" s="497">
        <v>4</v>
      </c>
      <c r="H83" s="497"/>
      <c r="I83" s="497">
        <v>5</v>
      </c>
      <c r="J83" s="497"/>
    </row>
    <row r="84" spans="1:10" hidden="1" x14ac:dyDescent="0.2">
      <c r="A84" s="42"/>
      <c r="B84" s="495"/>
      <c r="C84" s="495"/>
      <c r="D84" s="495"/>
      <c r="E84" s="465"/>
      <c r="F84" s="465"/>
      <c r="G84" s="497"/>
      <c r="H84" s="497"/>
      <c r="I84" s="528">
        <f>E84*G84</f>
        <v>0</v>
      </c>
      <c r="J84" s="528"/>
    </row>
    <row r="85" spans="1:10" hidden="1" x14ac:dyDescent="0.2">
      <c r="A85" s="42"/>
      <c r="B85" s="495"/>
      <c r="C85" s="495"/>
      <c r="D85" s="495"/>
      <c r="E85" s="465"/>
      <c r="F85" s="465"/>
      <c r="G85" s="497"/>
      <c r="H85" s="497"/>
      <c r="I85" s="528">
        <f t="shared" ref="I85:I89" si="3">E85*G85</f>
        <v>0</v>
      </c>
      <c r="J85" s="528"/>
    </row>
    <row r="86" spans="1:10" hidden="1" x14ac:dyDescent="0.2">
      <c r="A86" s="42"/>
      <c r="B86" s="495"/>
      <c r="C86" s="495"/>
      <c r="D86" s="495"/>
      <c r="E86" s="465"/>
      <c r="F86" s="465"/>
      <c r="G86" s="497"/>
      <c r="H86" s="497"/>
      <c r="I86" s="528">
        <f t="shared" si="3"/>
        <v>0</v>
      </c>
      <c r="J86" s="528"/>
    </row>
    <row r="87" spans="1:10" hidden="1" x14ac:dyDescent="0.2">
      <c r="A87" s="42"/>
      <c r="B87" s="495"/>
      <c r="C87" s="495"/>
      <c r="D87" s="495"/>
      <c r="E87" s="465"/>
      <c r="F87" s="465"/>
      <c r="G87" s="497"/>
      <c r="H87" s="497"/>
      <c r="I87" s="528">
        <f t="shared" si="3"/>
        <v>0</v>
      </c>
      <c r="J87" s="528"/>
    </row>
    <row r="88" spans="1:10" hidden="1" x14ac:dyDescent="0.2">
      <c r="A88" s="42"/>
      <c r="B88" s="495"/>
      <c r="C88" s="495"/>
      <c r="D88" s="495"/>
      <c r="E88" s="465"/>
      <c r="F88" s="465"/>
      <c r="G88" s="497"/>
      <c r="H88" s="497"/>
      <c r="I88" s="528">
        <f t="shared" si="3"/>
        <v>0</v>
      </c>
      <c r="J88" s="528"/>
    </row>
    <row r="89" spans="1:10" hidden="1" x14ac:dyDescent="0.2">
      <c r="A89" s="42"/>
      <c r="B89" s="495"/>
      <c r="C89" s="495"/>
      <c r="D89" s="495"/>
      <c r="E89" s="465"/>
      <c r="F89" s="465"/>
      <c r="G89" s="497"/>
      <c r="H89" s="497"/>
      <c r="I89" s="528">
        <f t="shared" si="3"/>
        <v>0</v>
      </c>
      <c r="J89" s="528"/>
    </row>
    <row r="90" spans="1:10" hidden="1" x14ac:dyDescent="0.2">
      <c r="A90" s="42"/>
      <c r="B90" s="465" t="s">
        <v>13</v>
      </c>
      <c r="C90" s="465"/>
      <c r="D90" s="465"/>
      <c r="E90" s="465" t="s">
        <v>14</v>
      </c>
      <c r="F90" s="465"/>
      <c r="G90" s="497" t="s">
        <v>14</v>
      </c>
      <c r="H90" s="497"/>
      <c r="I90" s="528">
        <f>SUM(I84:J89)</f>
        <v>0</v>
      </c>
      <c r="J90" s="497"/>
    </row>
    <row r="91" spans="1:10" hidden="1" x14ac:dyDescent="0.2"/>
    <row r="92" spans="1:10" s="38" customFormat="1" hidden="1" x14ac:dyDescent="0.2">
      <c r="B92" s="38" t="s">
        <v>55</v>
      </c>
    </row>
    <row r="93" spans="1:10" hidden="1" x14ac:dyDescent="0.2"/>
    <row r="94" spans="1:10" hidden="1" x14ac:dyDescent="0.2">
      <c r="A94" s="36" t="s">
        <v>59</v>
      </c>
      <c r="D94" s="36">
        <v>851</v>
      </c>
    </row>
    <row r="95" spans="1:10" hidden="1" x14ac:dyDescent="0.2">
      <c r="A95" s="36" t="s">
        <v>58</v>
      </c>
      <c r="E95" s="36" t="s">
        <v>162</v>
      </c>
    </row>
    <row r="96" spans="1:10" hidden="1" x14ac:dyDescent="0.2"/>
    <row r="97" spans="1:12" ht="52.9" hidden="1" customHeight="1" x14ac:dyDescent="0.2">
      <c r="A97" s="43" t="s">
        <v>3</v>
      </c>
      <c r="B97" s="465" t="s">
        <v>16</v>
      </c>
      <c r="C97" s="465"/>
      <c r="D97" s="465"/>
      <c r="E97" s="465" t="s">
        <v>60</v>
      </c>
      <c r="F97" s="465"/>
      <c r="G97" s="49" t="s">
        <v>61</v>
      </c>
      <c r="H97" s="465" t="s">
        <v>92</v>
      </c>
      <c r="I97" s="465"/>
      <c r="J97" s="49" t="s">
        <v>184</v>
      </c>
    </row>
    <row r="98" spans="1:12" s="52" customFormat="1" ht="8.4499999999999993" hidden="1" customHeight="1" x14ac:dyDescent="0.2">
      <c r="A98" s="50">
        <v>1</v>
      </c>
      <c r="B98" s="530">
        <v>2</v>
      </c>
      <c r="C98" s="530"/>
      <c r="D98" s="530"/>
      <c r="E98" s="530">
        <v>3</v>
      </c>
      <c r="F98" s="530"/>
      <c r="G98" s="51">
        <v>4</v>
      </c>
      <c r="H98" s="466">
        <v>5</v>
      </c>
      <c r="I98" s="466"/>
      <c r="J98" s="51">
        <v>6</v>
      </c>
    </row>
    <row r="99" spans="1:12" hidden="1" x14ac:dyDescent="0.2">
      <c r="A99" s="42">
        <v>1</v>
      </c>
      <c r="B99" s="495"/>
      <c r="C99" s="495"/>
      <c r="D99" s="495"/>
      <c r="E99" s="452"/>
      <c r="F99" s="452"/>
      <c r="G99" s="53"/>
      <c r="H99" s="480">
        <f>E99*G99/100</f>
        <v>0</v>
      </c>
      <c r="I99" s="480"/>
      <c r="J99" s="53"/>
      <c r="L99" s="45"/>
    </row>
    <row r="100" spans="1:12" hidden="1" x14ac:dyDescent="0.2">
      <c r="A100" s="42">
        <v>2</v>
      </c>
      <c r="B100" s="495"/>
      <c r="C100" s="495"/>
      <c r="D100" s="495"/>
      <c r="E100" s="452"/>
      <c r="F100" s="452"/>
      <c r="G100" s="53"/>
      <c r="H100" s="480">
        <f>E100*G100/100</f>
        <v>0</v>
      </c>
      <c r="I100" s="480"/>
      <c r="J100" s="53"/>
      <c r="L100" s="45"/>
    </row>
    <row r="101" spans="1:12" hidden="1" x14ac:dyDescent="0.2">
      <c r="A101" s="42"/>
      <c r="B101" s="495"/>
      <c r="C101" s="495"/>
      <c r="D101" s="495"/>
      <c r="E101" s="452"/>
      <c r="F101" s="452"/>
      <c r="G101" s="53"/>
      <c r="H101" s="480">
        <f t="shared" ref="H101:H104" si="4">E101*G101/100</f>
        <v>0</v>
      </c>
      <c r="I101" s="480"/>
      <c r="J101" s="53"/>
      <c r="L101" s="45"/>
    </row>
    <row r="102" spans="1:12" hidden="1" x14ac:dyDescent="0.2">
      <c r="A102" s="42"/>
      <c r="B102" s="495"/>
      <c r="C102" s="495"/>
      <c r="D102" s="495"/>
      <c r="E102" s="452"/>
      <c r="F102" s="452"/>
      <c r="G102" s="53"/>
      <c r="H102" s="480">
        <f t="shared" si="4"/>
        <v>0</v>
      </c>
      <c r="I102" s="480"/>
      <c r="J102" s="53"/>
      <c r="L102" s="45"/>
    </row>
    <row r="103" spans="1:12" hidden="1" x14ac:dyDescent="0.2">
      <c r="A103" s="42"/>
      <c r="B103" s="495"/>
      <c r="C103" s="495"/>
      <c r="D103" s="495"/>
      <c r="E103" s="452"/>
      <c r="F103" s="452"/>
      <c r="G103" s="53"/>
      <c r="H103" s="480">
        <f t="shared" si="4"/>
        <v>0</v>
      </c>
      <c r="I103" s="480"/>
      <c r="J103" s="53"/>
      <c r="L103" s="45"/>
    </row>
    <row r="104" spans="1:12" hidden="1" x14ac:dyDescent="0.2">
      <c r="A104" s="42"/>
      <c r="B104" s="495"/>
      <c r="C104" s="495"/>
      <c r="D104" s="495"/>
      <c r="E104" s="452"/>
      <c r="F104" s="452"/>
      <c r="G104" s="53"/>
      <c r="H104" s="480">
        <f t="shared" si="4"/>
        <v>0</v>
      </c>
      <c r="I104" s="480"/>
      <c r="J104" s="53"/>
      <c r="L104" s="45"/>
    </row>
    <row r="105" spans="1:12" hidden="1" x14ac:dyDescent="0.2">
      <c r="A105" s="42"/>
      <c r="B105" s="465" t="s">
        <v>13</v>
      </c>
      <c r="C105" s="465"/>
      <c r="D105" s="465"/>
      <c r="E105" s="452" t="s">
        <v>14</v>
      </c>
      <c r="F105" s="452"/>
      <c r="G105" s="53" t="s">
        <v>14</v>
      </c>
      <c r="H105" s="480">
        <f>SUM(H99:I104)</f>
        <v>0</v>
      </c>
      <c r="I105" s="480"/>
      <c r="J105" s="53">
        <f>SUM(J99:J104)</f>
        <v>0</v>
      </c>
      <c r="L105" s="45"/>
    </row>
    <row r="106" spans="1:12" hidden="1" x14ac:dyDescent="0.2"/>
    <row r="107" spans="1:12" s="38" customFormat="1" hidden="1" x14ac:dyDescent="0.2">
      <c r="B107" s="38" t="s">
        <v>63</v>
      </c>
    </row>
    <row r="108" spans="1:12" hidden="1" x14ac:dyDescent="0.2"/>
    <row r="109" spans="1:12" hidden="1" x14ac:dyDescent="0.2">
      <c r="A109" s="36" t="s">
        <v>59</v>
      </c>
    </row>
    <row r="110" spans="1:12" hidden="1" x14ac:dyDescent="0.2">
      <c r="A110" s="36" t="s">
        <v>58</v>
      </c>
    </row>
    <row r="111" spans="1:12" hidden="1" x14ac:dyDescent="0.2"/>
    <row r="112" spans="1:12" ht="24.6" hidden="1" customHeight="1" x14ac:dyDescent="0.2">
      <c r="A112" s="43" t="s">
        <v>3</v>
      </c>
      <c r="B112" s="465" t="s">
        <v>51</v>
      </c>
      <c r="C112" s="465"/>
      <c r="D112" s="465"/>
      <c r="E112" s="465" t="s">
        <v>64</v>
      </c>
      <c r="F112" s="465"/>
      <c r="G112" s="465" t="s">
        <v>53</v>
      </c>
      <c r="H112" s="465"/>
      <c r="I112" s="465" t="s">
        <v>65</v>
      </c>
      <c r="J112" s="465"/>
    </row>
    <row r="113" spans="1:10" hidden="1" x14ac:dyDescent="0.2">
      <c r="A113" s="42">
        <v>1</v>
      </c>
      <c r="B113" s="465">
        <v>2</v>
      </c>
      <c r="C113" s="465"/>
      <c r="D113" s="465"/>
      <c r="E113" s="465">
        <v>3</v>
      </c>
      <c r="F113" s="465"/>
      <c r="G113" s="497">
        <v>4</v>
      </c>
      <c r="H113" s="497"/>
      <c r="I113" s="497">
        <v>5</v>
      </c>
      <c r="J113" s="497"/>
    </row>
    <row r="114" spans="1:10" ht="47.25" hidden="1" customHeight="1" x14ac:dyDescent="0.2">
      <c r="A114" s="42"/>
      <c r="B114" s="495"/>
      <c r="C114" s="495"/>
      <c r="D114" s="495"/>
      <c r="E114" s="465"/>
      <c r="F114" s="465"/>
      <c r="G114" s="497"/>
      <c r="H114" s="497"/>
      <c r="I114" s="528">
        <f>E114:E114+G114</f>
        <v>0</v>
      </c>
      <c r="J114" s="528"/>
    </row>
    <row r="115" spans="1:10" hidden="1" x14ac:dyDescent="0.2">
      <c r="A115" s="42"/>
      <c r="B115" s="495"/>
      <c r="C115" s="495"/>
      <c r="D115" s="495"/>
      <c r="E115" s="465"/>
      <c r="F115" s="465"/>
      <c r="G115" s="497"/>
      <c r="H115" s="497"/>
      <c r="I115" s="528">
        <f t="shared" ref="I115:I119" si="5">E115:E115+G115</f>
        <v>0</v>
      </c>
      <c r="J115" s="528"/>
    </row>
    <row r="116" spans="1:10" hidden="1" x14ac:dyDescent="0.2">
      <c r="A116" s="42"/>
      <c r="B116" s="495"/>
      <c r="C116" s="495"/>
      <c r="D116" s="495"/>
      <c r="E116" s="465"/>
      <c r="F116" s="465"/>
      <c r="G116" s="497"/>
      <c r="H116" s="497"/>
      <c r="I116" s="528">
        <f t="shared" si="5"/>
        <v>0</v>
      </c>
      <c r="J116" s="528"/>
    </row>
    <row r="117" spans="1:10" hidden="1" x14ac:dyDescent="0.2">
      <c r="A117" s="42"/>
      <c r="B117" s="495"/>
      <c r="C117" s="495"/>
      <c r="D117" s="495"/>
      <c r="E117" s="465"/>
      <c r="F117" s="465"/>
      <c r="G117" s="497"/>
      <c r="H117" s="497"/>
      <c r="I117" s="528">
        <f t="shared" si="5"/>
        <v>0</v>
      </c>
      <c r="J117" s="528"/>
    </row>
    <row r="118" spans="1:10" hidden="1" x14ac:dyDescent="0.2">
      <c r="A118" s="42"/>
      <c r="B118" s="495"/>
      <c r="C118" s="495"/>
      <c r="D118" s="495"/>
      <c r="E118" s="465"/>
      <c r="F118" s="465"/>
      <c r="G118" s="497"/>
      <c r="H118" s="497"/>
      <c r="I118" s="528">
        <f t="shared" si="5"/>
        <v>0</v>
      </c>
      <c r="J118" s="528"/>
    </row>
    <row r="119" spans="1:10" hidden="1" x14ac:dyDescent="0.2">
      <c r="A119" s="42"/>
      <c r="B119" s="495"/>
      <c r="C119" s="495"/>
      <c r="D119" s="495"/>
      <c r="E119" s="465"/>
      <c r="F119" s="465"/>
      <c r="G119" s="497"/>
      <c r="H119" s="497"/>
      <c r="I119" s="528">
        <f t="shared" si="5"/>
        <v>0</v>
      </c>
      <c r="J119" s="528"/>
    </row>
    <row r="120" spans="1:10" hidden="1" x14ac:dyDescent="0.2">
      <c r="A120" s="42"/>
      <c r="B120" s="465" t="s">
        <v>13</v>
      </c>
      <c r="C120" s="465"/>
      <c r="D120" s="465"/>
      <c r="E120" s="465" t="s">
        <v>14</v>
      </c>
      <c r="F120" s="465"/>
      <c r="G120" s="497" t="s">
        <v>14</v>
      </c>
      <c r="H120" s="497"/>
      <c r="I120" s="528">
        <f>SUM(I114:J119)</f>
        <v>0</v>
      </c>
      <c r="J120" s="497"/>
    </row>
    <row r="121" spans="1:10" hidden="1" x14ac:dyDescent="0.2"/>
    <row r="122" spans="1:10" s="38" customFormat="1" hidden="1" x14ac:dyDescent="0.2">
      <c r="B122" s="38" t="s">
        <v>66</v>
      </c>
    </row>
    <row r="123" spans="1:10" hidden="1" x14ac:dyDescent="0.2"/>
    <row r="124" spans="1:10" hidden="1" x14ac:dyDescent="0.2">
      <c r="A124" s="36" t="s">
        <v>59</v>
      </c>
    </row>
    <row r="125" spans="1:10" hidden="1" x14ac:dyDescent="0.2">
      <c r="A125" s="36" t="s">
        <v>58</v>
      </c>
    </row>
    <row r="126" spans="1:10" hidden="1" x14ac:dyDescent="0.2"/>
    <row r="127" spans="1:10" ht="23.45" hidden="1" customHeight="1" x14ac:dyDescent="0.2">
      <c r="A127" s="43" t="s">
        <v>3</v>
      </c>
      <c r="B127" s="465" t="s">
        <v>51</v>
      </c>
      <c r="C127" s="465"/>
      <c r="D127" s="465"/>
      <c r="E127" s="465" t="s">
        <v>64</v>
      </c>
      <c r="F127" s="465"/>
      <c r="G127" s="465" t="s">
        <v>53</v>
      </c>
      <c r="H127" s="465"/>
      <c r="I127" s="465" t="s">
        <v>65</v>
      </c>
      <c r="J127" s="465"/>
    </row>
    <row r="128" spans="1:10" hidden="1" x14ac:dyDescent="0.2">
      <c r="A128" s="42">
        <v>1</v>
      </c>
      <c r="B128" s="465">
        <v>2</v>
      </c>
      <c r="C128" s="465"/>
      <c r="D128" s="465"/>
      <c r="E128" s="465">
        <v>3</v>
      </c>
      <c r="F128" s="465"/>
      <c r="G128" s="497">
        <v>4</v>
      </c>
      <c r="H128" s="497"/>
      <c r="I128" s="497">
        <v>5</v>
      </c>
      <c r="J128" s="497"/>
    </row>
    <row r="129" spans="1:10" hidden="1" x14ac:dyDescent="0.2">
      <c r="A129" s="42"/>
      <c r="B129" s="495"/>
      <c r="C129" s="495"/>
      <c r="D129" s="495"/>
      <c r="E129" s="465"/>
      <c r="F129" s="465"/>
      <c r="G129" s="497"/>
      <c r="H129" s="497"/>
      <c r="I129" s="528">
        <f>E129:E129+G129</f>
        <v>0</v>
      </c>
      <c r="J129" s="528"/>
    </row>
    <row r="130" spans="1:10" hidden="1" x14ac:dyDescent="0.2">
      <c r="A130" s="42"/>
      <c r="B130" s="495"/>
      <c r="C130" s="495"/>
      <c r="D130" s="495"/>
      <c r="E130" s="465"/>
      <c r="F130" s="465"/>
      <c r="G130" s="497"/>
      <c r="H130" s="497"/>
      <c r="I130" s="528">
        <f t="shared" ref="I130:I134" si="6">E130:E130+G130</f>
        <v>0</v>
      </c>
      <c r="J130" s="528"/>
    </row>
    <row r="131" spans="1:10" hidden="1" x14ac:dyDescent="0.2">
      <c r="A131" s="42"/>
      <c r="B131" s="495"/>
      <c r="C131" s="495"/>
      <c r="D131" s="495"/>
      <c r="E131" s="465"/>
      <c r="F131" s="465"/>
      <c r="G131" s="497"/>
      <c r="H131" s="497"/>
      <c r="I131" s="528">
        <f t="shared" si="6"/>
        <v>0</v>
      </c>
      <c r="J131" s="528"/>
    </row>
    <row r="132" spans="1:10" hidden="1" x14ac:dyDescent="0.2">
      <c r="A132" s="42"/>
      <c r="B132" s="495"/>
      <c r="C132" s="495"/>
      <c r="D132" s="495"/>
      <c r="E132" s="465"/>
      <c r="F132" s="465"/>
      <c r="G132" s="497"/>
      <c r="H132" s="497"/>
      <c r="I132" s="528">
        <f t="shared" si="6"/>
        <v>0</v>
      </c>
      <c r="J132" s="528"/>
    </row>
    <row r="133" spans="1:10" hidden="1" x14ac:dyDescent="0.2">
      <c r="A133" s="42"/>
      <c r="B133" s="495"/>
      <c r="C133" s="495"/>
      <c r="D133" s="495"/>
      <c r="E133" s="465"/>
      <c r="F133" s="465"/>
      <c r="G133" s="497"/>
      <c r="H133" s="497"/>
      <c r="I133" s="528">
        <f t="shared" si="6"/>
        <v>0</v>
      </c>
      <c r="J133" s="528"/>
    </row>
    <row r="134" spans="1:10" hidden="1" x14ac:dyDescent="0.2">
      <c r="A134" s="42"/>
      <c r="B134" s="495"/>
      <c r="C134" s="495"/>
      <c r="D134" s="495"/>
      <c r="E134" s="465"/>
      <c r="F134" s="465"/>
      <c r="G134" s="497"/>
      <c r="H134" s="497"/>
      <c r="I134" s="528">
        <f t="shared" si="6"/>
        <v>0</v>
      </c>
      <c r="J134" s="528"/>
    </row>
    <row r="135" spans="1:10" hidden="1" x14ac:dyDescent="0.2">
      <c r="A135" s="42"/>
      <c r="B135" s="465" t="s">
        <v>13</v>
      </c>
      <c r="C135" s="465"/>
      <c r="D135" s="465"/>
      <c r="E135" s="465" t="s">
        <v>14</v>
      </c>
      <c r="F135" s="465"/>
      <c r="G135" s="497" t="s">
        <v>14</v>
      </c>
      <c r="H135" s="497"/>
      <c r="I135" s="528">
        <f>SUM(I129:J134)</f>
        <v>0</v>
      </c>
      <c r="J135" s="497"/>
    </row>
    <row r="136" spans="1:10" hidden="1" x14ac:dyDescent="0.2"/>
    <row r="137" spans="1:10" s="38" customFormat="1" hidden="1" x14ac:dyDescent="0.2">
      <c r="B137" s="38" t="s">
        <v>67</v>
      </c>
    </row>
    <row r="138" spans="1:10" hidden="1" x14ac:dyDescent="0.2"/>
    <row r="139" spans="1:10" hidden="1" x14ac:dyDescent="0.2">
      <c r="A139" s="36" t="s">
        <v>59</v>
      </c>
      <c r="E139" s="36">
        <v>244</v>
      </c>
    </row>
    <row r="140" spans="1:10" hidden="1" x14ac:dyDescent="0.2">
      <c r="A140" s="36" t="s">
        <v>58</v>
      </c>
      <c r="E140" s="36" t="s">
        <v>162</v>
      </c>
    </row>
    <row r="141" spans="1:10" hidden="1" x14ac:dyDescent="0.2"/>
    <row r="142" spans="1:10" hidden="1" x14ac:dyDescent="0.2">
      <c r="C142" s="36" t="s">
        <v>72</v>
      </c>
    </row>
    <row r="143" spans="1:10" hidden="1" x14ac:dyDescent="0.2"/>
    <row r="144" spans="1:10" ht="27" hidden="1" customHeight="1" x14ac:dyDescent="0.2">
      <c r="A144" s="49" t="s">
        <v>3</v>
      </c>
      <c r="B144" s="465" t="s">
        <v>16</v>
      </c>
      <c r="C144" s="465"/>
      <c r="D144" s="465" t="s">
        <v>68</v>
      </c>
      <c r="E144" s="465"/>
      <c r="F144" s="54" t="s">
        <v>69</v>
      </c>
      <c r="G144" s="497" t="s">
        <v>70</v>
      </c>
      <c r="H144" s="497"/>
      <c r="I144" s="465" t="s">
        <v>71</v>
      </c>
      <c r="J144" s="465"/>
    </row>
    <row r="145" spans="1:10" hidden="1" x14ac:dyDescent="0.2">
      <c r="A145" s="55">
        <v>1</v>
      </c>
      <c r="B145" s="494">
        <v>2</v>
      </c>
      <c r="C145" s="494"/>
      <c r="D145" s="494">
        <v>3</v>
      </c>
      <c r="E145" s="494"/>
      <c r="F145" s="55">
        <v>4</v>
      </c>
      <c r="G145" s="496">
        <v>5</v>
      </c>
      <c r="H145" s="496"/>
      <c r="I145" s="494">
        <v>6</v>
      </c>
      <c r="J145" s="494"/>
    </row>
    <row r="146" spans="1:10" hidden="1" x14ac:dyDescent="0.2">
      <c r="A146" s="40"/>
      <c r="B146" s="495" t="s">
        <v>322</v>
      </c>
      <c r="C146" s="495"/>
      <c r="D146" s="452"/>
      <c r="E146" s="452"/>
      <c r="F146" s="56"/>
      <c r="G146" s="480"/>
      <c r="H146" s="480"/>
      <c r="I146" s="452">
        <f>D146*F146*G146</f>
        <v>0</v>
      </c>
      <c r="J146" s="452"/>
    </row>
    <row r="147" spans="1:10" hidden="1" x14ac:dyDescent="0.2">
      <c r="A147" s="40"/>
      <c r="B147" s="495"/>
      <c r="C147" s="495"/>
      <c r="D147" s="452"/>
      <c r="E147" s="452"/>
      <c r="F147" s="56"/>
      <c r="G147" s="480"/>
      <c r="H147" s="480"/>
      <c r="I147" s="452">
        <f t="shared" ref="I147" si="7">D147*F147*G147</f>
        <v>0</v>
      </c>
      <c r="J147" s="452"/>
    </row>
    <row r="148" spans="1:10" hidden="1" x14ac:dyDescent="0.2">
      <c r="A148" s="40"/>
      <c r="B148" s="465" t="s">
        <v>13</v>
      </c>
      <c r="C148" s="465"/>
      <c r="D148" s="452" t="s">
        <v>14</v>
      </c>
      <c r="E148" s="452"/>
      <c r="F148" s="56" t="s">
        <v>14</v>
      </c>
      <c r="G148" s="480" t="s">
        <v>14</v>
      </c>
      <c r="H148" s="480"/>
      <c r="I148" s="452">
        <f>SUM(I146:J147)</f>
        <v>0</v>
      </c>
      <c r="J148" s="452"/>
    </row>
    <row r="149" spans="1:10" hidden="1" x14ac:dyDescent="0.2"/>
    <row r="150" spans="1:10" hidden="1" x14ac:dyDescent="0.2">
      <c r="A150" s="38"/>
      <c r="C150" s="36" t="s">
        <v>73</v>
      </c>
      <c r="D150" s="38"/>
      <c r="E150" s="38"/>
      <c r="F150" s="38"/>
      <c r="G150" s="38"/>
      <c r="H150" s="38"/>
      <c r="I150" s="38"/>
      <c r="J150" s="38"/>
    </row>
    <row r="151" spans="1:10" hidden="1" x14ac:dyDescent="0.2"/>
    <row r="152" spans="1:10" hidden="1" x14ac:dyDescent="0.2">
      <c r="A152" s="36" t="s">
        <v>59</v>
      </c>
    </row>
    <row r="153" spans="1:10" hidden="1" x14ac:dyDescent="0.2">
      <c r="A153" s="36" t="s">
        <v>58</v>
      </c>
    </row>
    <row r="154" spans="1:10" hidden="1" x14ac:dyDescent="0.2"/>
    <row r="155" spans="1:10" ht="24.6" hidden="1" customHeight="1" x14ac:dyDescent="0.2">
      <c r="A155" s="43" t="s">
        <v>3</v>
      </c>
      <c r="B155" s="465" t="s">
        <v>16</v>
      </c>
      <c r="C155" s="465"/>
      <c r="D155" s="465"/>
      <c r="E155" s="465" t="s">
        <v>173</v>
      </c>
      <c r="F155" s="465"/>
      <c r="G155" s="465" t="s">
        <v>74</v>
      </c>
      <c r="H155" s="465"/>
      <c r="I155" s="465" t="s">
        <v>75</v>
      </c>
      <c r="J155" s="465"/>
    </row>
    <row r="156" spans="1:10" hidden="1" x14ac:dyDescent="0.2">
      <c r="A156" s="57">
        <v>1</v>
      </c>
      <c r="B156" s="530">
        <v>2</v>
      </c>
      <c r="C156" s="530"/>
      <c r="D156" s="530"/>
      <c r="E156" s="530">
        <v>3</v>
      </c>
      <c r="F156" s="530"/>
      <c r="G156" s="466">
        <v>4</v>
      </c>
      <c r="H156" s="466"/>
      <c r="I156" s="466">
        <v>5</v>
      </c>
      <c r="J156" s="466"/>
    </row>
    <row r="157" spans="1:10" hidden="1" x14ac:dyDescent="0.2">
      <c r="A157" s="42"/>
      <c r="B157" s="495"/>
      <c r="C157" s="495"/>
      <c r="D157" s="495"/>
      <c r="E157" s="465"/>
      <c r="F157" s="465"/>
      <c r="G157" s="497"/>
      <c r="H157" s="497"/>
      <c r="I157" s="528">
        <f>E157:E157*G157</f>
        <v>0</v>
      </c>
      <c r="J157" s="528"/>
    </row>
    <row r="158" spans="1:10" hidden="1" x14ac:dyDescent="0.2">
      <c r="A158" s="42"/>
      <c r="B158" s="495"/>
      <c r="C158" s="495"/>
      <c r="D158" s="495"/>
      <c r="E158" s="465"/>
      <c r="F158" s="465"/>
      <c r="G158" s="497"/>
      <c r="H158" s="497"/>
      <c r="I158" s="528">
        <f t="shared" ref="I158:I162" si="8">E158:E158*G158</f>
        <v>0</v>
      </c>
      <c r="J158" s="528"/>
    </row>
    <row r="159" spans="1:10" hidden="1" x14ac:dyDescent="0.2">
      <c r="A159" s="42"/>
      <c r="B159" s="495"/>
      <c r="C159" s="495"/>
      <c r="D159" s="495"/>
      <c r="E159" s="465"/>
      <c r="F159" s="465"/>
      <c r="G159" s="497"/>
      <c r="H159" s="497"/>
      <c r="I159" s="528">
        <f t="shared" si="8"/>
        <v>0</v>
      </c>
      <c r="J159" s="528"/>
    </row>
    <row r="160" spans="1:10" hidden="1" x14ac:dyDescent="0.2">
      <c r="A160" s="42"/>
      <c r="B160" s="495"/>
      <c r="C160" s="495"/>
      <c r="D160" s="495"/>
      <c r="E160" s="465"/>
      <c r="F160" s="465"/>
      <c r="G160" s="497"/>
      <c r="H160" s="497"/>
      <c r="I160" s="528">
        <f t="shared" si="8"/>
        <v>0</v>
      </c>
      <c r="J160" s="528"/>
    </row>
    <row r="161" spans="1:11" hidden="1" x14ac:dyDescent="0.2">
      <c r="A161" s="42"/>
      <c r="B161" s="495"/>
      <c r="C161" s="495"/>
      <c r="D161" s="495"/>
      <c r="E161" s="465"/>
      <c r="F161" s="465"/>
      <c r="G161" s="497"/>
      <c r="H161" s="497"/>
      <c r="I161" s="528">
        <f t="shared" si="8"/>
        <v>0</v>
      </c>
      <c r="J161" s="528"/>
    </row>
    <row r="162" spans="1:11" hidden="1" x14ac:dyDescent="0.2">
      <c r="A162" s="42"/>
      <c r="B162" s="495"/>
      <c r="C162" s="495"/>
      <c r="D162" s="495"/>
      <c r="E162" s="465"/>
      <c r="F162" s="465"/>
      <c r="G162" s="497"/>
      <c r="H162" s="497"/>
      <c r="I162" s="528">
        <f t="shared" si="8"/>
        <v>0</v>
      </c>
      <c r="J162" s="528"/>
    </row>
    <row r="163" spans="1:11" hidden="1" x14ac:dyDescent="0.2">
      <c r="A163" s="42"/>
      <c r="B163" s="465" t="s">
        <v>13</v>
      </c>
      <c r="C163" s="465"/>
      <c r="D163" s="465"/>
      <c r="E163" s="465" t="s">
        <v>14</v>
      </c>
      <c r="F163" s="465"/>
      <c r="G163" s="497" t="s">
        <v>14</v>
      </c>
      <c r="H163" s="497"/>
      <c r="I163" s="528">
        <f>SUM(I157:J162)</f>
        <v>0</v>
      </c>
      <c r="J163" s="497"/>
    </row>
    <row r="164" spans="1:11" hidden="1" x14ac:dyDescent="0.2"/>
    <row r="165" spans="1:11" hidden="1" x14ac:dyDescent="0.2">
      <c r="C165" s="36" t="s">
        <v>77</v>
      </c>
    </row>
    <row r="166" spans="1:11" hidden="1" x14ac:dyDescent="0.2"/>
    <row r="167" spans="1:11" ht="34.9" hidden="1" customHeight="1" x14ac:dyDescent="0.2">
      <c r="A167" s="49" t="s">
        <v>3</v>
      </c>
      <c r="B167" s="465" t="s">
        <v>51</v>
      </c>
      <c r="C167" s="465"/>
      <c r="D167" s="465" t="s">
        <v>78</v>
      </c>
      <c r="E167" s="465"/>
      <c r="F167" s="54" t="s">
        <v>79</v>
      </c>
      <c r="G167" s="497" t="s">
        <v>80</v>
      </c>
      <c r="H167" s="497"/>
      <c r="I167" s="465" t="s">
        <v>71</v>
      </c>
      <c r="J167" s="465"/>
    </row>
    <row r="168" spans="1:11" s="58" customFormat="1" ht="9.6" hidden="1" customHeight="1" x14ac:dyDescent="0.2">
      <c r="A168" s="50">
        <v>1</v>
      </c>
      <c r="B168" s="530">
        <v>2</v>
      </c>
      <c r="C168" s="530"/>
      <c r="D168" s="530">
        <v>3</v>
      </c>
      <c r="E168" s="530"/>
      <c r="F168" s="50">
        <v>4</v>
      </c>
      <c r="G168" s="466">
        <v>5</v>
      </c>
      <c r="H168" s="466"/>
      <c r="I168" s="530">
        <v>6</v>
      </c>
      <c r="J168" s="530"/>
    </row>
    <row r="169" spans="1:11" hidden="1" x14ac:dyDescent="0.2">
      <c r="A169" s="40">
        <v>1</v>
      </c>
      <c r="B169" s="495"/>
      <c r="C169" s="495"/>
      <c r="D169" s="452"/>
      <c r="E169" s="452"/>
      <c r="F169" s="56"/>
      <c r="G169" s="480"/>
      <c r="H169" s="480"/>
      <c r="I169" s="452">
        <f>F169*G169*D169</f>
        <v>0</v>
      </c>
      <c r="J169" s="452"/>
    </row>
    <row r="170" spans="1:11" hidden="1" x14ac:dyDescent="0.2">
      <c r="A170" s="40">
        <v>2</v>
      </c>
      <c r="B170" s="495"/>
      <c r="C170" s="495"/>
      <c r="D170" s="452"/>
      <c r="E170" s="452"/>
      <c r="F170" s="56"/>
      <c r="G170" s="480"/>
      <c r="H170" s="480"/>
      <c r="I170" s="452">
        <f>F170*G170*D170</f>
        <v>0</v>
      </c>
      <c r="J170" s="452"/>
    </row>
    <row r="171" spans="1:11" hidden="1" x14ac:dyDescent="0.2">
      <c r="A171" s="40">
        <v>3</v>
      </c>
      <c r="B171" s="495"/>
      <c r="C171" s="495"/>
      <c r="D171" s="452"/>
      <c r="E171" s="452"/>
      <c r="F171" s="56"/>
      <c r="G171" s="480"/>
      <c r="H171" s="480"/>
      <c r="I171" s="452">
        <f t="shared" ref="I171:I173" si="9">F171*G171*D171</f>
        <v>0</v>
      </c>
      <c r="J171" s="452"/>
    </row>
    <row r="172" spans="1:11" hidden="1" x14ac:dyDescent="0.2">
      <c r="A172" s="40">
        <v>4</v>
      </c>
      <c r="B172" s="495"/>
      <c r="C172" s="495"/>
      <c r="D172" s="452"/>
      <c r="E172" s="452"/>
      <c r="F172" s="56"/>
      <c r="G172" s="480"/>
      <c r="H172" s="480"/>
      <c r="I172" s="452">
        <f t="shared" si="9"/>
        <v>0</v>
      </c>
      <c r="J172" s="452"/>
    </row>
    <row r="173" spans="1:11" hidden="1" x14ac:dyDescent="0.2">
      <c r="A173" s="40">
        <v>5</v>
      </c>
      <c r="B173" s="495"/>
      <c r="C173" s="495"/>
      <c r="D173" s="452"/>
      <c r="E173" s="452"/>
      <c r="F173" s="56"/>
      <c r="G173" s="480"/>
      <c r="H173" s="480"/>
      <c r="I173" s="452">
        <f t="shared" si="9"/>
        <v>0</v>
      </c>
      <c r="J173" s="452"/>
    </row>
    <row r="174" spans="1:11" hidden="1" x14ac:dyDescent="0.2">
      <c r="A174" s="40"/>
      <c r="B174" s="465" t="s">
        <v>13</v>
      </c>
      <c r="C174" s="465"/>
      <c r="D174" s="452" t="s">
        <v>14</v>
      </c>
      <c r="E174" s="452"/>
      <c r="F174" s="56" t="s">
        <v>14</v>
      </c>
      <c r="G174" s="480" t="s">
        <v>14</v>
      </c>
      <c r="H174" s="480"/>
      <c r="I174" s="452">
        <f>SUM(I169:J173)</f>
        <v>0</v>
      </c>
      <c r="J174" s="452"/>
      <c r="K174" s="45"/>
    </row>
    <row r="175" spans="1:11" hidden="1" x14ac:dyDescent="0.2"/>
    <row r="176" spans="1:11" hidden="1" x14ac:dyDescent="0.2">
      <c r="C176" s="36" t="s">
        <v>76</v>
      </c>
    </row>
    <row r="177" spans="1:10" hidden="1" x14ac:dyDescent="0.2"/>
    <row r="178" spans="1:10" ht="24.6" hidden="1" customHeight="1" x14ac:dyDescent="0.2">
      <c r="A178" s="43" t="s">
        <v>3</v>
      </c>
      <c r="B178" s="465" t="s">
        <v>51</v>
      </c>
      <c r="C178" s="465"/>
      <c r="D178" s="465"/>
      <c r="E178" s="465" t="s">
        <v>81</v>
      </c>
      <c r="F178" s="465"/>
      <c r="G178" s="465" t="s">
        <v>82</v>
      </c>
      <c r="H178" s="465"/>
      <c r="I178" s="465" t="s">
        <v>83</v>
      </c>
      <c r="J178" s="465"/>
    </row>
    <row r="179" spans="1:10" hidden="1" x14ac:dyDescent="0.2">
      <c r="A179" s="42">
        <v>1</v>
      </c>
      <c r="B179" s="465">
        <v>2</v>
      </c>
      <c r="C179" s="465"/>
      <c r="D179" s="465"/>
      <c r="E179" s="465">
        <v>3</v>
      </c>
      <c r="F179" s="465"/>
      <c r="G179" s="497">
        <v>4</v>
      </c>
      <c r="H179" s="497"/>
      <c r="I179" s="497">
        <v>5</v>
      </c>
      <c r="J179" s="497"/>
    </row>
    <row r="180" spans="1:10" hidden="1" x14ac:dyDescent="0.2">
      <c r="A180" s="42"/>
      <c r="B180" s="495"/>
      <c r="C180" s="495"/>
      <c r="D180" s="495"/>
      <c r="E180" s="465"/>
      <c r="F180" s="465"/>
      <c r="G180" s="497"/>
      <c r="H180" s="497"/>
      <c r="I180" s="528">
        <f>E180:E180*G180</f>
        <v>0</v>
      </c>
      <c r="J180" s="528"/>
    </row>
    <row r="181" spans="1:10" hidden="1" x14ac:dyDescent="0.2">
      <c r="A181" s="42"/>
      <c r="B181" s="495"/>
      <c r="C181" s="495"/>
      <c r="D181" s="495"/>
      <c r="E181" s="465"/>
      <c r="F181" s="465"/>
      <c r="G181" s="497"/>
      <c r="H181" s="497"/>
      <c r="I181" s="528">
        <f t="shared" ref="I181:I185" si="10">E181:E181*G181</f>
        <v>0</v>
      </c>
      <c r="J181" s="528"/>
    </row>
    <row r="182" spans="1:10" hidden="1" x14ac:dyDescent="0.2">
      <c r="A182" s="42"/>
      <c r="B182" s="495"/>
      <c r="C182" s="495"/>
      <c r="D182" s="495"/>
      <c r="E182" s="465"/>
      <c r="F182" s="465"/>
      <c r="G182" s="497"/>
      <c r="H182" s="497"/>
      <c r="I182" s="528">
        <f t="shared" si="10"/>
        <v>0</v>
      </c>
      <c r="J182" s="528"/>
    </row>
    <row r="183" spans="1:10" hidden="1" x14ac:dyDescent="0.2">
      <c r="A183" s="42"/>
      <c r="B183" s="495"/>
      <c r="C183" s="495"/>
      <c r="D183" s="495"/>
      <c r="E183" s="465"/>
      <c r="F183" s="465"/>
      <c r="G183" s="497"/>
      <c r="H183" s="497"/>
      <c r="I183" s="528">
        <f t="shared" si="10"/>
        <v>0</v>
      </c>
      <c r="J183" s="528"/>
    </row>
    <row r="184" spans="1:10" hidden="1" x14ac:dyDescent="0.2">
      <c r="A184" s="42"/>
      <c r="B184" s="495"/>
      <c r="C184" s="495"/>
      <c r="D184" s="495"/>
      <c r="E184" s="465"/>
      <c r="F184" s="465"/>
      <c r="G184" s="497"/>
      <c r="H184" s="497"/>
      <c r="I184" s="528">
        <f t="shared" si="10"/>
        <v>0</v>
      </c>
      <c r="J184" s="528"/>
    </row>
    <row r="185" spans="1:10" hidden="1" x14ac:dyDescent="0.2">
      <c r="A185" s="42"/>
      <c r="B185" s="495"/>
      <c r="C185" s="495"/>
      <c r="D185" s="495"/>
      <c r="E185" s="465"/>
      <c r="F185" s="465"/>
      <c r="G185" s="497"/>
      <c r="H185" s="497"/>
      <c r="I185" s="528">
        <f t="shared" si="10"/>
        <v>0</v>
      </c>
      <c r="J185" s="528"/>
    </row>
    <row r="186" spans="1:10" hidden="1" x14ac:dyDescent="0.2">
      <c r="A186" s="42"/>
      <c r="B186" s="465" t="s">
        <v>13</v>
      </c>
      <c r="C186" s="465"/>
      <c r="D186" s="465"/>
      <c r="E186" s="465" t="s">
        <v>14</v>
      </c>
      <c r="F186" s="465"/>
      <c r="G186" s="497" t="s">
        <v>14</v>
      </c>
      <c r="H186" s="497"/>
      <c r="I186" s="528">
        <f>SUM(I180:J185)</f>
        <v>0</v>
      </c>
      <c r="J186" s="497"/>
    </row>
    <row r="187" spans="1:10" hidden="1" x14ac:dyDescent="0.2"/>
    <row r="188" spans="1:10" x14ac:dyDescent="0.2">
      <c r="C188" s="36" t="s">
        <v>170</v>
      </c>
    </row>
    <row r="190" spans="1:10" ht="28.15" customHeight="1" x14ac:dyDescent="0.2">
      <c r="A190" s="43" t="s">
        <v>3</v>
      </c>
      <c r="B190" s="465" t="s">
        <v>16</v>
      </c>
      <c r="C190" s="465"/>
      <c r="D190" s="465"/>
      <c r="E190" s="465" t="s">
        <v>84</v>
      </c>
      <c r="F190" s="465"/>
      <c r="G190" s="465" t="s">
        <v>85</v>
      </c>
      <c r="H190" s="465"/>
      <c r="I190" s="465" t="s">
        <v>86</v>
      </c>
      <c r="J190" s="465"/>
    </row>
    <row r="191" spans="1:10" x14ac:dyDescent="0.2">
      <c r="A191" s="42">
        <v>1</v>
      </c>
      <c r="B191" s="487">
        <v>2</v>
      </c>
      <c r="C191" s="487"/>
      <c r="D191" s="487"/>
      <c r="E191" s="487">
        <v>3</v>
      </c>
      <c r="F191" s="487"/>
      <c r="G191" s="468">
        <v>4</v>
      </c>
      <c r="H191" s="468"/>
      <c r="I191" s="468">
        <v>5</v>
      </c>
      <c r="J191" s="468"/>
    </row>
    <row r="192" spans="1:10" ht="33" customHeight="1" x14ac:dyDescent="0.2">
      <c r="A192" s="42">
        <v>1</v>
      </c>
      <c r="B192" s="463" t="s">
        <v>350</v>
      </c>
      <c r="C192" s="463"/>
      <c r="D192" s="463"/>
      <c r="E192" s="488" t="s">
        <v>351</v>
      </c>
      <c r="F192" s="489"/>
      <c r="G192" s="487">
        <v>1</v>
      </c>
      <c r="H192" s="487"/>
      <c r="I192" s="452"/>
      <c r="J192" s="452"/>
    </row>
    <row r="193" spans="1:11" ht="35.25" hidden="1" customHeight="1" x14ac:dyDescent="0.2">
      <c r="A193" s="42">
        <v>2</v>
      </c>
      <c r="B193" s="463"/>
      <c r="C193" s="463"/>
      <c r="D193" s="463"/>
      <c r="E193" s="490"/>
      <c r="F193" s="491"/>
      <c r="G193" s="487">
        <v>2</v>
      </c>
      <c r="H193" s="487"/>
      <c r="I193" s="452"/>
      <c r="J193" s="452"/>
    </row>
    <row r="194" spans="1:11" ht="12" hidden="1" customHeight="1" x14ac:dyDescent="0.2">
      <c r="A194" s="42">
        <v>3</v>
      </c>
      <c r="B194" s="463"/>
      <c r="C194" s="463"/>
      <c r="D194" s="463"/>
      <c r="E194" s="490"/>
      <c r="F194" s="491"/>
      <c r="G194" s="468">
        <v>1</v>
      </c>
      <c r="H194" s="468"/>
      <c r="I194" s="480"/>
      <c r="J194" s="480"/>
    </row>
    <row r="195" spans="1:11" ht="24.6" hidden="1" customHeight="1" x14ac:dyDescent="0.2">
      <c r="A195" s="42">
        <v>4</v>
      </c>
      <c r="B195" s="463"/>
      <c r="C195" s="463"/>
      <c r="D195" s="463"/>
      <c r="E195" s="490"/>
      <c r="F195" s="491"/>
      <c r="G195" s="468"/>
      <c r="H195" s="468"/>
      <c r="I195" s="480"/>
      <c r="J195" s="480"/>
    </row>
    <row r="196" spans="1:11" ht="12" hidden="1" customHeight="1" x14ac:dyDescent="0.2">
      <c r="A196" s="42">
        <v>5</v>
      </c>
      <c r="B196" s="463"/>
      <c r="C196" s="463"/>
      <c r="D196" s="463"/>
      <c r="E196" s="490"/>
      <c r="F196" s="491"/>
      <c r="G196" s="468"/>
      <c r="H196" s="468"/>
      <c r="I196" s="480"/>
      <c r="J196" s="480"/>
    </row>
    <row r="197" spans="1:11" ht="12" hidden="1" customHeight="1" x14ac:dyDescent="0.2">
      <c r="A197" s="42">
        <v>6</v>
      </c>
      <c r="B197" s="463"/>
      <c r="C197" s="463"/>
      <c r="D197" s="463"/>
      <c r="E197" s="490"/>
      <c r="F197" s="491"/>
      <c r="G197" s="468"/>
      <c r="H197" s="468"/>
      <c r="I197" s="480"/>
      <c r="J197" s="480"/>
    </row>
    <row r="198" spans="1:11" ht="12" hidden="1" customHeight="1" x14ac:dyDescent="0.2">
      <c r="A198" s="42">
        <v>7</v>
      </c>
      <c r="B198" s="463"/>
      <c r="C198" s="463"/>
      <c r="D198" s="463"/>
      <c r="E198" s="490"/>
      <c r="F198" s="491"/>
      <c r="G198" s="468"/>
      <c r="H198" s="468"/>
      <c r="I198" s="480"/>
      <c r="J198" s="480"/>
    </row>
    <row r="199" spans="1:11" ht="12" hidden="1" customHeight="1" x14ac:dyDescent="0.2">
      <c r="A199" s="42">
        <v>8</v>
      </c>
      <c r="B199" s="463"/>
      <c r="C199" s="463"/>
      <c r="D199" s="463"/>
      <c r="E199" s="490"/>
      <c r="F199" s="491"/>
      <c r="G199" s="468"/>
      <c r="H199" s="468"/>
      <c r="I199" s="480"/>
      <c r="J199" s="480"/>
    </row>
    <row r="200" spans="1:11" ht="12" hidden="1" customHeight="1" x14ac:dyDescent="0.2">
      <c r="A200" s="42">
        <v>9</v>
      </c>
      <c r="B200" s="463"/>
      <c r="C200" s="463"/>
      <c r="D200" s="463"/>
      <c r="E200" s="490"/>
      <c r="F200" s="491"/>
      <c r="G200" s="468"/>
      <c r="H200" s="468"/>
      <c r="I200" s="480"/>
      <c r="J200" s="480"/>
    </row>
    <row r="201" spans="1:11" ht="12" hidden="1" customHeight="1" x14ac:dyDescent="0.2">
      <c r="A201" s="42">
        <v>10</v>
      </c>
      <c r="B201" s="463"/>
      <c r="C201" s="463"/>
      <c r="D201" s="463"/>
      <c r="E201" s="490"/>
      <c r="F201" s="491"/>
      <c r="G201" s="468"/>
      <c r="H201" s="468"/>
      <c r="I201" s="480"/>
      <c r="J201" s="480"/>
    </row>
    <row r="202" spans="1:11" ht="12" hidden="1" customHeight="1" x14ac:dyDescent="0.2">
      <c r="A202" s="42">
        <v>11</v>
      </c>
      <c r="B202" s="463"/>
      <c r="C202" s="463"/>
      <c r="D202" s="463"/>
      <c r="E202" s="490"/>
      <c r="F202" s="491"/>
      <c r="G202" s="468"/>
      <c r="H202" s="468"/>
      <c r="I202" s="480"/>
      <c r="J202" s="480"/>
    </row>
    <row r="203" spans="1:11" ht="12" hidden="1" customHeight="1" x14ac:dyDescent="0.2">
      <c r="A203" s="42">
        <v>12</v>
      </c>
      <c r="B203" s="463"/>
      <c r="C203" s="463"/>
      <c r="D203" s="463"/>
      <c r="E203" s="490"/>
      <c r="F203" s="491"/>
      <c r="G203" s="468"/>
      <c r="H203" s="468"/>
      <c r="I203" s="480"/>
      <c r="J203" s="480"/>
    </row>
    <row r="204" spans="1:11" ht="12" hidden="1" customHeight="1" x14ac:dyDescent="0.2">
      <c r="A204" s="42">
        <v>13</v>
      </c>
      <c r="B204" s="463"/>
      <c r="C204" s="463"/>
      <c r="D204" s="463"/>
      <c r="E204" s="490"/>
      <c r="F204" s="491"/>
      <c r="G204" s="468"/>
      <c r="H204" s="468"/>
      <c r="I204" s="480"/>
      <c r="J204" s="480"/>
    </row>
    <row r="205" spans="1:11" ht="33" customHeight="1" x14ac:dyDescent="0.2">
      <c r="A205" s="42">
        <v>2</v>
      </c>
      <c r="B205" s="463" t="s">
        <v>423</v>
      </c>
      <c r="C205" s="463"/>
      <c r="D205" s="463"/>
      <c r="E205" s="531"/>
      <c r="F205" s="532"/>
      <c r="G205" s="487">
        <v>1</v>
      </c>
      <c r="H205" s="487"/>
      <c r="I205" s="452"/>
      <c r="J205" s="452"/>
    </row>
    <row r="206" spans="1:11" hidden="1" x14ac:dyDescent="0.2">
      <c r="A206" s="42">
        <v>2</v>
      </c>
      <c r="B206" s="463"/>
      <c r="C206" s="463"/>
      <c r="D206" s="463"/>
      <c r="E206" s="452"/>
      <c r="F206" s="452"/>
      <c r="G206" s="468"/>
      <c r="H206" s="468"/>
      <c r="I206" s="480"/>
      <c r="J206" s="480"/>
    </row>
    <row r="207" spans="1:11" x14ac:dyDescent="0.2">
      <c r="A207" s="42"/>
      <c r="B207" s="463" t="s">
        <v>13</v>
      </c>
      <c r="C207" s="463"/>
      <c r="D207" s="463"/>
      <c r="E207" s="452" t="s">
        <v>14</v>
      </c>
      <c r="F207" s="452"/>
      <c r="G207" s="480" t="s">
        <v>14</v>
      </c>
      <c r="H207" s="480"/>
      <c r="I207" s="480">
        <f>SUM(I192:J206)</f>
        <v>0</v>
      </c>
      <c r="J207" s="480"/>
      <c r="K207" s="45"/>
    </row>
    <row r="208" spans="1:11" hidden="1" x14ac:dyDescent="0.2">
      <c r="B208" s="59"/>
      <c r="C208" s="59"/>
      <c r="D208" s="59"/>
      <c r="E208" s="45"/>
      <c r="F208" s="45"/>
      <c r="G208" s="45"/>
      <c r="H208" s="45"/>
      <c r="I208" s="45"/>
      <c r="J208" s="45"/>
    </row>
    <row r="209" spans="1:10" hidden="1" x14ac:dyDescent="0.2">
      <c r="B209" s="60"/>
      <c r="C209" s="60" t="s">
        <v>171</v>
      </c>
      <c r="D209" s="60"/>
    </row>
    <row r="210" spans="1:10" hidden="1" x14ac:dyDescent="0.2">
      <c r="B210" s="60"/>
      <c r="C210" s="60"/>
      <c r="D210" s="60"/>
    </row>
    <row r="211" spans="1:10" ht="22.15" hidden="1" customHeight="1" x14ac:dyDescent="0.2">
      <c r="A211" s="43" t="s">
        <v>3</v>
      </c>
      <c r="B211" s="508" t="s">
        <v>16</v>
      </c>
      <c r="C211" s="509"/>
      <c r="D211" s="509"/>
      <c r="E211" s="509"/>
      <c r="F211" s="510"/>
      <c r="G211" s="465" t="s">
        <v>87</v>
      </c>
      <c r="H211" s="465"/>
      <c r="I211" s="465" t="s">
        <v>88</v>
      </c>
      <c r="J211" s="465"/>
    </row>
    <row r="212" spans="1:10" hidden="1" x14ac:dyDescent="0.2">
      <c r="A212" s="42">
        <v>1</v>
      </c>
      <c r="B212" s="508">
        <v>2</v>
      </c>
      <c r="C212" s="509"/>
      <c r="D212" s="509"/>
      <c r="E212" s="509"/>
      <c r="F212" s="510"/>
      <c r="G212" s="497">
        <v>3</v>
      </c>
      <c r="H212" s="497"/>
      <c r="I212" s="497">
        <v>4</v>
      </c>
      <c r="J212" s="497"/>
    </row>
    <row r="213" spans="1:10" hidden="1" x14ac:dyDescent="0.2">
      <c r="A213" s="42">
        <v>1</v>
      </c>
      <c r="B213" s="476"/>
      <c r="C213" s="477"/>
      <c r="D213" s="477"/>
      <c r="E213" s="477"/>
      <c r="F213" s="478"/>
      <c r="G213" s="468"/>
      <c r="H213" s="468"/>
      <c r="I213" s="480"/>
      <c r="J213" s="480"/>
    </row>
    <row r="214" spans="1:10" hidden="1" x14ac:dyDescent="0.2">
      <c r="A214" s="42">
        <v>2</v>
      </c>
      <c r="B214" s="476"/>
      <c r="C214" s="477"/>
      <c r="D214" s="477"/>
      <c r="E214" s="477"/>
      <c r="F214" s="478"/>
      <c r="G214" s="468"/>
      <c r="H214" s="468"/>
      <c r="I214" s="480"/>
      <c r="J214" s="480"/>
    </row>
    <row r="215" spans="1:10" hidden="1" x14ac:dyDescent="0.2">
      <c r="A215" s="42">
        <v>3</v>
      </c>
      <c r="B215" s="476"/>
      <c r="C215" s="477"/>
      <c r="D215" s="477"/>
      <c r="E215" s="477"/>
      <c r="F215" s="478"/>
      <c r="G215" s="468"/>
      <c r="H215" s="468"/>
      <c r="I215" s="480"/>
      <c r="J215" s="480"/>
    </row>
    <row r="216" spans="1:10" hidden="1" x14ac:dyDescent="0.2">
      <c r="A216" s="42">
        <v>4</v>
      </c>
      <c r="B216" s="476"/>
      <c r="C216" s="477"/>
      <c r="D216" s="477"/>
      <c r="E216" s="477"/>
      <c r="F216" s="478"/>
      <c r="G216" s="468"/>
      <c r="H216" s="468"/>
      <c r="I216" s="480"/>
      <c r="J216" s="480"/>
    </row>
    <row r="217" spans="1:10" hidden="1" x14ac:dyDescent="0.2">
      <c r="A217" s="42">
        <v>5</v>
      </c>
      <c r="B217" s="476"/>
      <c r="C217" s="477"/>
      <c r="D217" s="477"/>
      <c r="E217" s="477"/>
      <c r="F217" s="478"/>
      <c r="G217" s="468"/>
      <c r="H217" s="468"/>
      <c r="I217" s="480"/>
      <c r="J217" s="480"/>
    </row>
    <row r="218" spans="1:10" hidden="1" x14ac:dyDescent="0.2">
      <c r="A218" s="42">
        <v>6</v>
      </c>
      <c r="B218" s="476"/>
      <c r="C218" s="477"/>
      <c r="D218" s="477"/>
      <c r="E218" s="477"/>
      <c r="F218" s="478"/>
      <c r="G218" s="468"/>
      <c r="H218" s="468"/>
      <c r="I218" s="480"/>
      <c r="J218" s="480"/>
    </row>
    <row r="219" spans="1:10" hidden="1" x14ac:dyDescent="0.2">
      <c r="A219" s="42">
        <v>7</v>
      </c>
      <c r="B219" s="476"/>
      <c r="C219" s="477"/>
      <c r="D219" s="477"/>
      <c r="E219" s="477"/>
      <c r="F219" s="478"/>
      <c r="G219" s="468"/>
      <c r="H219" s="468"/>
      <c r="I219" s="480"/>
      <c r="J219" s="480"/>
    </row>
    <row r="220" spans="1:10" hidden="1" x14ac:dyDescent="0.2">
      <c r="A220" s="42">
        <v>8</v>
      </c>
      <c r="B220" s="476"/>
      <c r="C220" s="477"/>
      <c r="D220" s="477"/>
      <c r="E220" s="477"/>
      <c r="F220" s="478"/>
      <c r="G220" s="468"/>
      <c r="H220" s="468"/>
      <c r="I220" s="480"/>
      <c r="J220" s="480"/>
    </row>
    <row r="221" spans="1:10" hidden="1" x14ac:dyDescent="0.2">
      <c r="A221" s="42">
        <v>9</v>
      </c>
      <c r="B221" s="476"/>
      <c r="C221" s="477"/>
      <c r="D221" s="477"/>
      <c r="E221" s="477"/>
      <c r="F221" s="478"/>
      <c r="G221" s="468"/>
      <c r="H221" s="468"/>
      <c r="I221" s="480"/>
      <c r="J221" s="480"/>
    </row>
    <row r="222" spans="1:10" hidden="1" x14ac:dyDescent="0.2">
      <c r="A222" s="42">
        <v>10</v>
      </c>
      <c r="B222" s="476"/>
      <c r="C222" s="477"/>
      <c r="D222" s="477"/>
      <c r="E222" s="477"/>
      <c r="F222" s="478"/>
      <c r="G222" s="468"/>
      <c r="H222" s="468"/>
      <c r="I222" s="480"/>
      <c r="J222" s="480"/>
    </row>
    <row r="223" spans="1:10" hidden="1" x14ac:dyDescent="0.2">
      <c r="A223" s="42"/>
      <c r="B223" s="508" t="s">
        <v>13</v>
      </c>
      <c r="C223" s="509"/>
      <c r="D223" s="509"/>
      <c r="E223" s="509"/>
      <c r="F223" s="510"/>
      <c r="G223" s="480" t="s">
        <v>14</v>
      </c>
      <c r="H223" s="480"/>
      <c r="I223" s="480">
        <f>SUM(I213:J222)</f>
        <v>0</v>
      </c>
      <c r="J223" s="480"/>
    </row>
    <row r="224" spans="1:10" x14ac:dyDescent="0.2">
      <c r="B224" s="36" t="s">
        <v>422</v>
      </c>
      <c r="I224" s="533"/>
      <c r="J224" s="533"/>
    </row>
    <row r="225" spans="1:13" hidden="1" x14ac:dyDescent="0.2">
      <c r="C225" s="36" t="s">
        <v>89</v>
      </c>
    </row>
    <row r="226" spans="1:13" hidden="1" x14ac:dyDescent="0.2"/>
    <row r="227" spans="1:13" ht="22.15" hidden="1" customHeight="1" x14ac:dyDescent="0.2">
      <c r="A227" s="43" t="s">
        <v>3</v>
      </c>
      <c r="B227" s="465" t="s">
        <v>16</v>
      </c>
      <c r="C227" s="465"/>
      <c r="D227" s="465"/>
      <c r="E227" s="465" t="s">
        <v>81</v>
      </c>
      <c r="F227" s="465"/>
      <c r="G227" s="465" t="s">
        <v>90</v>
      </c>
      <c r="H227" s="465"/>
      <c r="I227" s="465" t="s">
        <v>75</v>
      </c>
      <c r="J227" s="465"/>
    </row>
    <row r="228" spans="1:13" hidden="1" x14ac:dyDescent="0.2">
      <c r="A228" s="42">
        <v>1</v>
      </c>
      <c r="B228" s="487">
        <v>2</v>
      </c>
      <c r="C228" s="487"/>
      <c r="D228" s="487"/>
      <c r="E228" s="487">
        <v>3</v>
      </c>
      <c r="F228" s="487"/>
      <c r="G228" s="468">
        <v>4</v>
      </c>
      <c r="H228" s="468"/>
      <c r="I228" s="468">
        <v>5</v>
      </c>
      <c r="J228" s="468"/>
    </row>
    <row r="229" spans="1:13" ht="109.5" hidden="1" customHeight="1" x14ac:dyDescent="0.2">
      <c r="A229" s="42"/>
      <c r="B229" s="463"/>
      <c r="C229" s="463"/>
      <c r="D229" s="463"/>
      <c r="E229" s="487"/>
      <c r="F229" s="487"/>
      <c r="G229" s="452"/>
      <c r="H229" s="452"/>
      <c r="I229" s="452"/>
      <c r="J229" s="452"/>
      <c r="K229" s="45"/>
    </row>
    <row r="230" spans="1:13" hidden="1" x14ac:dyDescent="0.2">
      <c r="A230" s="42"/>
      <c r="B230" s="463"/>
      <c r="C230" s="463"/>
      <c r="D230" s="463"/>
      <c r="E230" s="487"/>
      <c r="F230" s="487"/>
      <c r="G230" s="480"/>
      <c r="H230" s="480"/>
      <c r="I230" s="480">
        <f t="shared" ref="I230:I231" si="11">E230:E230*G230</f>
        <v>0</v>
      </c>
      <c r="J230" s="480"/>
      <c r="M230" s="36" t="s">
        <v>35</v>
      </c>
    </row>
    <row r="231" spans="1:13" hidden="1" x14ac:dyDescent="0.2">
      <c r="A231" s="42"/>
      <c r="B231" s="463"/>
      <c r="C231" s="463"/>
      <c r="D231" s="463"/>
      <c r="E231" s="487"/>
      <c r="F231" s="487"/>
      <c r="G231" s="480"/>
      <c r="H231" s="480"/>
      <c r="I231" s="480">
        <f t="shared" si="11"/>
        <v>0</v>
      </c>
      <c r="J231" s="480"/>
    </row>
    <row r="232" spans="1:13" hidden="1" x14ac:dyDescent="0.2">
      <c r="A232" s="42"/>
      <c r="B232" s="463"/>
      <c r="C232" s="463"/>
      <c r="D232" s="463"/>
      <c r="E232" s="487"/>
      <c r="F232" s="487"/>
      <c r="G232" s="480"/>
      <c r="H232" s="480"/>
      <c r="I232" s="480">
        <f t="shared" ref="I232:I238" si="12">E232:E232*G232</f>
        <v>0</v>
      </c>
      <c r="J232" s="480"/>
    </row>
    <row r="233" spans="1:13" hidden="1" x14ac:dyDescent="0.2">
      <c r="A233" s="42"/>
      <c r="B233" s="463"/>
      <c r="C233" s="463"/>
      <c r="D233" s="463"/>
      <c r="E233" s="487"/>
      <c r="F233" s="487"/>
      <c r="G233" s="480"/>
      <c r="H233" s="480"/>
      <c r="I233" s="480">
        <f t="shared" si="12"/>
        <v>0</v>
      </c>
      <c r="J233" s="480"/>
    </row>
    <row r="234" spans="1:13" hidden="1" x14ac:dyDescent="0.2">
      <c r="A234" s="42"/>
      <c r="B234" s="463"/>
      <c r="C234" s="463"/>
      <c r="D234" s="463"/>
      <c r="E234" s="487"/>
      <c r="F234" s="487"/>
      <c r="G234" s="480"/>
      <c r="H234" s="480"/>
      <c r="I234" s="480">
        <f t="shared" si="12"/>
        <v>0</v>
      </c>
      <c r="J234" s="480"/>
    </row>
    <row r="235" spans="1:13" hidden="1" x14ac:dyDescent="0.2">
      <c r="A235" s="42"/>
      <c r="B235" s="463"/>
      <c r="C235" s="463"/>
      <c r="D235" s="463"/>
      <c r="E235" s="487"/>
      <c r="F235" s="487"/>
      <c r="G235" s="480"/>
      <c r="H235" s="480"/>
      <c r="I235" s="480">
        <f t="shared" si="12"/>
        <v>0</v>
      </c>
      <c r="J235" s="480"/>
    </row>
    <row r="236" spans="1:13" hidden="1" x14ac:dyDescent="0.2">
      <c r="A236" s="42"/>
      <c r="B236" s="463"/>
      <c r="C236" s="463"/>
      <c r="D236" s="463"/>
      <c r="E236" s="487"/>
      <c r="F236" s="487"/>
      <c r="G236" s="480"/>
      <c r="H236" s="480"/>
      <c r="I236" s="480">
        <f t="shared" si="12"/>
        <v>0</v>
      </c>
      <c r="J236" s="480"/>
    </row>
    <row r="237" spans="1:13" hidden="1" x14ac:dyDescent="0.2">
      <c r="A237" s="42"/>
      <c r="B237" s="463"/>
      <c r="C237" s="463"/>
      <c r="D237" s="463"/>
      <c r="E237" s="487"/>
      <c r="F237" s="487"/>
      <c r="G237" s="480"/>
      <c r="H237" s="480"/>
      <c r="I237" s="480">
        <f t="shared" si="12"/>
        <v>0</v>
      </c>
      <c r="J237" s="480"/>
    </row>
    <row r="238" spans="1:13" hidden="1" x14ac:dyDescent="0.2">
      <c r="A238" s="42"/>
      <c r="B238" s="463"/>
      <c r="C238" s="463"/>
      <c r="D238" s="463"/>
      <c r="E238" s="487"/>
      <c r="F238" s="487"/>
      <c r="G238" s="480"/>
      <c r="H238" s="480"/>
      <c r="I238" s="480">
        <f t="shared" si="12"/>
        <v>0</v>
      </c>
      <c r="J238" s="480"/>
      <c r="K238" s="45"/>
      <c r="L238" s="45"/>
      <c r="M238" s="45"/>
    </row>
    <row r="239" spans="1:13" hidden="1" x14ac:dyDescent="0.2">
      <c r="A239" s="42"/>
      <c r="B239" s="463"/>
      <c r="C239" s="463"/>
      <c r="D239" s="463"/>
      <c r="E239" s="487"/>
      <c r="F239" s="487"/>
      <c r="G239" s="480" t="s">
        <v>14</v>
      </c>
      <c r="H239" s="480"/>
      <c r="I239" s="480">
        <f>SUM(I229:J238)</f>
        <v>0</v>
      </c>
      <c r="J239" s="480"/>
      <c r="L239" s="45" t="s">
        <v>35</v>
      </c>
      <c r="M239" s="45"/>
    </row>
    <row r="240" spans="1:13" hidden="1" x14ac:dyDescent="0.2">
      <c r="B240" s="60"/>
      <c r="C240" s="60"/>
      <c r="D240" s="60"/>
      <c r="K240" s="45"/>
      <c r="L240" s="45"/>
      <c r="M240" s="45"/>
    </row>
    <row r="241" spans="2:13" x14ac:dyDescent="0.2">
      <c r="K241" s="45" t="s">
        <v>249</v>
      </c>
      <c r="L241" s="45"/>
      <c r="M241" s="45"/>
    </row>
    <row r="242" spans="2:13" x14ac:dyDescent="0.2">
      <c r="B242" s="36" t="s">
        <v>183</v>
      </c>
      <c r="J242" s="45">
        <f>I239+I223+I207+I186+I174+I163+I148+I135+I120+J105+I90+J75+J56+J42+K28</f>
        <v>0</v>
      </c>
      <c r="K242" s="45">
        <f>'раздел 2'!G17</f>
        <v>0</v>
      </c>
      <c r="L242" s="45">
        <f>K242-J242</f>
        <v>0</v>
      </c>
      <c r="M242" s="45"/>
    </row>
    <row r="243" spans="2:13" x14ac:dyDescent="0.2">
      <c r="J243" s="45"/>
      <c r="K243" s="45"/>
      <c r="L243" s="45"/>
      <c r="M243" s="45"/>
    </row>
    <row r="244" spans="2:13" x14ac:dyDescent="0.2">
      <c r="K244" s="45"/>
      <c r="L244" s="45"/>
      <c r="M244" s="45"/>
    </row>
    <row r="245" spans="2:13" x14ac:dyDescent="0.2">
      <c r="K245" s="45"/>
      <c r="L245" s="45"/>
      <c r="M245" s="45"/>
    </row>
    <row r="246" spans="2:13" x14ac:dyDescent="0.2">
      <c r="K246" s="45"/>
      <c r="L246" s="45"/>
      <c r="M246" s="45"/>
    </row>
  </sheetData>
  <mergeCells count="481">
    <mergeCell ref="B234:D234"/>
    <mergeCell ref="E234:F234"/>
    <mergeCell ref="G234:H234"/>
    <mergeCell ref="I234:J234"/>
    <mergeCell ref="B235:D235"/>
    <mergeCell ref="E235:F235"/>
    <mergeCell ref="G235:H235"/>
    <mergeCell ref="I235:J235"/>
    <mergeCell ref="B232:D232"/>
    <mergeCell ref="E232:F232"/>
    <mergeCell ref="G232:H232"/>
    <mergeCell ref="I232:J232"/>
    <mergeCell ref="B233:D233"/>
    <mergeCell ref="E233:F233"/>
    <mergeCell ref="G233:H233"/>
    <mergeCell ref="I233:J233"/>
    <mergeCell ref="B239:D239"/>
    <mergeCell ref="E239:F239"/>
    <mergeCell ref="G239:H239"/>
    <mergeCell ref="I239:J239"/>
    <mergeCell ref="B236:D236"/>
    <mergeCell ref="E236:F236"/>
    <mergeCell ref="G236:H236"/>
    <mergeCell ref="I236:J236"/>
    <mergeCell ref="B237:D237"/>
    <mergeCell ref="E237:F237"/>
    <mergeCell ref="G237:H237"/>
    <mergeCell ref="I237:J237"/>
    <mergeCell ref="B238:D238"/>
    <mergeCell ref="E238:F238"/>
    <mergeCell ref="G238:H238"/>
    <mergeCell ref="I238:J238"/>
    <mergeCell ref="B230:D230"/>
    <mergeCell ref="E230:F230"/>
    <mergeCell ref="G230:H230"/>
    <mergeCell ref="I230:J230"/>
    <mergeCell ref="B231:D231"/>
    <mergeCell ref="E231:F231"/>
    <mergeCell ref="G231:H231"/>
    <mergeCell ref="I231:J231"/>
    <mergeCell ref="B228:D228"/>
    <mergeCell ref="E228:F228"/>
    <mergeCell ref="G228:H228"/>
    <mergeCell ref="I228:J228"/>
    <mergeCell ref="B229:D229"/>
    <mergeCell ref="E229:F229"/>
    <mergeCell ref="G229:H229"/>
    <mergeCell ref="I229:J229"/>
    <mergeCell ref="B223:F223"/>
    <mergeCell ref="G223:H223"/>
    <mergeCell ref="I223:J223"/>
    <mergeCell ref="B227:D227"/>
    <mergeCell ref="E227:F227"/>
    <mergeCell ref="G227:H227"/>
    <mergeCell ref="I227:J227"/>
    <mergeCell ref="I224:J224"/>
    <mergeCell ref="B221:F221"/>
    <mergeCell ref="G221:H221"/>
    <mergeCell ref="I221:J221"/>
    <mergeCell ref="B222:F222"/>
    <mergeCell ref="G222:H222"/>
    <mergeCell ref="I222:J222"/>
    <mergeCell ref="B219:F219"/>
    <mergeCell ref="G219:H219"/>
    <mergeCell ref="I219:J219"/>
    <mergeCell ref="B220:F220"/>
    <mergeCell ref="G220:H220"/>
    <mergeCell ref="I220:J220"/>
    <mergeCell ref="B217:F217"/>
    <mergeCell ref="G217:H217"/>
    <mergeCell ref="I217:J217"/>
    <mergeCell ref="B218:F218"/>
    <mergeCell ref="G218:H218"/>
    <mergeCell ref="I218:J218"/>
    <mergeCell ref="B215:F215"/>
    <mergeCell ref="G215:H215"/>
    <mergeCell ref="I215:J215"/>
    <mergeCell ref="B216:F216"/>
    <mergeCell ref="G216:H216"/>
    <mergeCell ref="I216:J216"/>
    <mergeCell ref="B213:F213"/>
    <mergeCell ref="G213:H213"/>
    <mergeCell ref="I213:J213"/>
    <mergeCell ref="B214:F214"/>
    <mergeCell ref="G214:H214"/>
    <mergeCell ref="I214:J214"/>
    <mergeCell ref="B211:F211"/>
    <mergeCell ref="G211:H211"/>
    <mergeCell ref="I211:J211"/>
    <mergeCell ref="B212:F212"/>
    <mergeCell ref="G212:H212"/>
    <mergeCell ref="I212:J212"/>
    <mergeCell ref="B206:D206"/>
    <mergeCell ref="E206:F206"/>
    <mergeCell ref="G206:H206"/>
    <mergeCell ref="I206:J206"/>
    <mergeCell ref="B207:D207"/>
    <mergeCell ref="E207:F207"/>
    <mergeCell ref="G207:H207"/>
    <mergeCell ref="I207:J207"/>
    <mergeCell ref="B203:D203"/>
    <mergeCell ref="G203:H203"/>
    <mergeCell ref="I203:J203"/>
    <mergeCell ref="B204:D204"/>
    <mergeCell ref="G204:H204"/>
    <mergeCell ref="I204:J204"/>
    <mergeCell ref="B205:D205"/>
    <mergeCell ref="G205:H205"/>
    <mergeCell ref="I205:J205"/>
    <mergeCell ref="E192:F205"/>
    <mergeCell ref="B201:D201"/>
    <mergeCell ref="G201:H201"/>
    <mergeCell ref="I201:J201"/>
    <mergeCell ref="B202:D202"/>
    <mergeCell ref="G202:H202"/>
    <mergeCell ref="I202:J202"/>
    <mergeCell ref="B199:D199"/>
    <mergeCell ref="G199:H199"/>
    <mergeCell ref="I199:J199"/>
    <mergeCell ref="B200:D200"/>
    <mergeCell ref="G200:H200"/>
    <mergeCell ref="I200:J200"/>
    <mergeCell ref="B197:D197"/>
    <mergeCell ref="G197:H197"/>
    <mergeCell ref="I197:J197"/>
    <mergeCell ref="B198:D198"/>
    <mergeCell ref="G198:H198"/>
    <mergeCell ref="I198:J198"/>
    <mergeCell ref="B195:D195"/>
    <mergeCell ref="G195:H195"/>
    <mergeCell ref="I195:J195"/>
    <mergeCell ref="B196:D196"/>
    <mergeCell ref="G196:H196"/>
    <mergeCell ref="I196:J196"/>
    <mergeCell ref="B193:D193"/>
    <mergeCell ref="G193:H193"/>
    <mergeCell ref="I193:J193"/>
    <mergeCell ref="B194:D194"/>
    <mergeCell ref="G194:H194"/>
    <mergeCell ref="I194:J194"/>
    <mergeCell ref="B191:D191"/>
    <mergeCell ref="E191:F191"/>
    <mergeCell ref="G191:H191"/>
    <mergeCell ref="I191:J191"/>
    <mergeCell ref="B192:D192"/>
    <mergeCell ref="G192:H192"/>
    <mergeCell ref="I192:J192"/>
    <mergeCell ref="B186:D186"/>
    <mergeCell ref="E186:F186"/>
    <mergeCell ref="G186:H186"/>
    <mergeCell ref="I186:J186"/>
    <mergeCell ref="B190:D190"/>
    <mergeCell ref="E190:F190"/>
    <mergeCell ref="G190:H190"/>
    <mergeCell ref="I190:J190"/>
    <mergeCell ref="B184:D184"/>
    <mergeCell ref="E184:F184"/>
    <mergeCell ref="G184:H184"/>
    <mergeCell ref="I184:J184"/>
    <mergeCell ref="B185:D185"/>
    <mergeCell ref="E185:F185"/>
    <mergeCell ref="G185:H185"/>
    <mergeCell ref="I185:J185"/>
    <mergeCell ref="B182:D182"/>
    <mergeCell ref="E182:F182"/>
    <mergeCell ref="G182:H182"/>
    <mergeCell ref="I182:J182"/>
    <mergeCell ref="B183:D183"/>
    <mergeCell ref="E183:F183"/>
    <mergeCell ref="G183:H183"/>
    <mergeCell ref="I183:J183"/>
    <mergeCell ref="B180:D180"/>
    <mergeCell ref="E180:F180"/>
    <mergeCell ref="G180:H180"/>
    <mergeCell ref="I180:J180"/>
    <mergeCell ref="B181:D181"/>
    <mergeCell ref="E181:F181"/>
    <mergeCell ref="G181:H181"/>
    <mergeCell ref="I181:J181"/>
    <mergeCell ref="B178:D178"/>
    <mergeCell ref="E178:F178"/>
    <mergeCell ref="G178:H178"/>
    <mergeCell ref="I178:J178"/>
    <mergeCell ref="B179:D179"/>
    <mergeCell ref="E179:F179"/>
    <mergeCell ref="G179:H179"/>
    <mergeCell ref="I179:J179"/>
    <mergeCell ref="B173:C173"/>
    <mergeCell ref="D173:E173"/>
    <mergeCell ref="G173:H173"/>
    <mergeCell ref="I173:J173"/>
    <mergeCell ref="B174:C174"/>
    <mergeCell ref="D174:E174"/>
    <mergeCell ref="G174:H174"/>
    <mergeCell ref="I174:J174"/>
    <mergeCell ref="B171:C171"/>
    <mergeCell ref="D171:E171"/>
    <mergeCell ref="G171:H171"/>
    <mergeCell ref="I171:J171"/>
    <mergeCell ref="B172:C172"/>
    <mergeCell ref="D172:E172"/>
    <mergeCell ref="G172:H172"/>
    <mergeCell ref="I172:J172"/>
    <mergeCell ref="B169:C169"/>
    <mergeCell ref="D169:E169"/>
    <mergeCell ref="G169:H169"/>
    <mergeCell ref="I169:J169"/>
    <mergeCell ref="B170:C170"/>
    <mergeCell ref="D170:E170"/>
    <mergeCell ref="G170:H170"/>
    <mergeCell ref="I170:J170"/>
    <mergeCell ref="B167:C167"/>
    <mergeCell ref="D167:E167"/>
    <mergeCell ref="G167:H167"/>
    <mergeCell ref="I167:J167"/>
    <mergeCell ref="B168:C168"/>
    <mergeCell ref="D168:E168"/>
    <mergeCell ref="G168:H168"/>
    <mergeCell ref="I168:J168"/>
    <mergeCell ref="B162:D162"/>
    <mergeCell ref="E162:F162"/>
    <mergeCell ref="G162:H162"/>
    <mergeCell ref="I162:J162"/>
    <mergeCell ref="B163:D163"/>
    <mergeCell ref="E163:F163"/>
    <mergeCell ref="G163:H163"/>
    <mergeCell ref="I163:J163"/>
    <mergeCell ref="B160:D160"/>
    <mergeCell ref="E160:F160"/>
    <mergeCell ref="G160:H160"/>
    <mergeCell ref="I160:J160"/>
    <mergeCell ref="B161:D161"/>
    <mergeCell ref="E161:F161"/>
    <mergeCell ref="G161:H161"/>
    <mergeCell ref="I161:J161"/>
    <mergeCell ref="B158:D158"/>
    <mergeCell ref="E158:F158"/>
    <mergeCell ref="G158:H158"/>
    <mergeCell ref="I158:J158"/>
    <mergeCell ref="B159:D159"/>
    <mergeCell ref="E159:F159"/>
    <mergeCell ref="G159:H159"/>
    <mergeCell ref="I159:J159"/>
    <mergeCell ref="B156:D156"/>
    <mergeCell ref="E156:F156"/>
    <mergeCell ref="G156:H156"/>
    <mergeCell ref="I156:J156"/>
    <mergeCell ref="B157:D157"/>
    <mergeCell ref="E157:F157"/>
    <mergeCell ref="G157:H157"/>
    <mergeCell ref="I157:J157"/>
    <mergeCell ref="B148:C148"/>
    <mergeCell ref="D148:E148"/>
    <mergeCell ref="G148:H148"/>
    <mergeCell ref="I148:J148"/>
    <mergeCell ref="B155:D155"/>
    <mergeCell ref="E155:F155"/>
    <mergeCell ref="G155:H155"/>
    <mergeCell ref="I155:J155"/>
    <mergeCell ref="B146:C146"/>
    <mergeCell ref="D146:E146"/>
    <mergeCell ref="G146:H146"/>
    <mergeCell ref="I146:J146"/>
    <mergeCell ref="B147:C147"/>
    <mergeCell ref="D147:E147"/>
    <mergeCell ref="G147:H147"/>
    <mergeCell ref="I147:J147"/>
    <mergeCell ref="B144:C144"/>
    <mergeCell ref="D144:E144"/>
    <mergeCell ref="G144:H144"/>
    <mergeCell ref="I144:J144"/>
    <mergeCell ref="B145:C145"/>
    <mergeCell ref="D145:E145"/>
    <mergeCell ref="G145:H145"/>
    <mergeCell ref="I145:J145"/>
    <mergeCell ref="B134:D134"/>
    <mergeCell ref="E134:F134"/>
    <mergeCell ref="G134:H134"/>
    <mergeCell ref="I134:J134"/>
    <mergeCell ref="B135:D135"/>
    <mergeCell ref="E135:F135"/>
    <mergeCell ref="G135:H135"/>
    <mergeCell ref="I135:J135"/>
    <mergeCell ref="B132:D132"/>
    <mergeCell ref="E132:F132"/>
    <mergeCell ref="G132:H132"/>
    <mergeCell ref="I132:J132"/>
    <mergeCell ref="B133:D133"/>
    <mergeCell ref="E133:F133"/>
    <mergeCell ref="G133:H133"/>
    <mergeCell ref="I133:J133"/>
    <mergeCell ref="B130:D130"/>
    <mergeCell ref="E130:F130"/>
    <mergeCell ref="G130:H130"/>
    <mergeCell ref="I130:J130"/>
    <mergeCell ref="B131:D131"/>
    <mergeCell ref="E131:F131"/>
    <mergeCell ref="G131:H131"/>
    <mergeCell ref="I131:J131"/>
    <mergeCell ref="B128:D128"/>
    <mergeCell ref="E128:F128"/>
    <mergeCell ref="G128:H128"/>
    <mergeCell ref="I128:J128"/>
    <mergeCell ref="B129:D129"/>
    <mergeCell ref="E129:F129"/>
    <mergeCell ref="G129:H129"/>
    <mergeCell ref="I129:J129"/>
    <mergeCell ref="B120:D120"/>
    <mergeCell ref="E120:F120"/>
    <mergeCell ref="G120:H120"/>
    <mergeCell ref="I120:J120"/>
    <mergeCell ref="B127:D127"/>
    <mergeCell ref="E127:F127"/>
    <mergeCell ref="G127:H127"/>
    <mergeCell ref="I127:J127"/>
    <mergeCell ref="B118:D118"/>
    <mergeCell ref="E118:F118"/>
    <mergeCell ref="G118:H118"/>
    <mergeCell ref="I118:J118"/>
    <mergeCell ref="B119:D119"/>
    <mergeCell ref="E119:F119"/>
    <mergeCell ref="G119:H119"/>
    <mergeCell ref="I119:J119"/>
    <mergeCell ref="B116:D116"/>
    <mergeCell ref="E116:F116"/>
    <mergeCell ref="G116:H116"/>
    <mergeCell ref="I116:J116"/>
    <mergeCell ref="B117:D117"/>
    <mergeCell ref="E117:F117"/>
    <mergeCell ref="G117:H117"/>
    <mergeCell ref="I117:J117"/>
    <mergeCell ref="B114:D114"/>
    <mergeCell ref="E114:F114"/>
    <mergeCell ref="G114:H114"/>
    <mergeCell ref="I114:J114"/>
    <mergeCell ref="B115:D115"/>
    <mergeCell ref="E115:F115"/>
    <mergeCell ref="G115:H115"/>
    <mergeCell ref="I115:J115"/>
    <mergeCell ref="B112:D112"/>
    <mergeCell ref="E112:F112"/>
    <mergeCell ref="G112:H112"/>
    <mergeCell ref="I112:J112"/>
    <mergeCell ref="B113:D113"/>
    <mergeCell ref="E113:F113"/>
    <mergeCell ref="G113:H113"/>
    <mergeCell ref="I113:J113"/>
    <mergeCell ref="B104:D104"/>
    <mergeCell ref="E104:F104"/>
    <mergeCell ref="H104:I104"/>
    <mergeCell ref="B105:D105"/>
    <mergeCell ref="E105:F105"/>
    <mergeCell ref="H105:I105"/>
    <mergeCell ref="B102:D102"/>
    <mergeCell ref="E102:F102"/>
    <mergeCell ref="H102:I102"/>
    <mergeCell ref="B103:D103"/>
    <mergeCell ref="E103:F103"/>
    <mergeCell ref="H103:I103"/>
    <mergeCell ref="B100:D100"/>
    <mergeCell ref="E100:F100"/>
    <mergeCell ref="H100:I100"/>
    <mergeCell ref="B101:D101"/>
    <mergeCell ref="E101:F101"/>
    <mergeCell ref="H101:I101"/>
    <mergeCell ref="B98:D98"/>
    <mergeCell ref="E98:F98"/>
    <mergeCell ref="H98:I98"/>
    <mergeCell ref="B99:D99"/>
    <mergeCell ref="E99:F99"/>
    <mergeCell ref="H99:I99"/>
    <mergeCell ref="B90:D90"/>
    <mergeCell ref="E90:F90"/>
    <mergeCell ref="G90:H90"/>
    <mergeCell ref="I90:J90"/>
    <mergeCell ref="B97:D97"/>
    <mergeCell ref="E97:F97"/>
    <mergeCell ref="H97:I97"/>
    <mergeCell ref="B88:D88"/>
    <mergeCell ref="E88:F88"/>
    <mergeCell ref="G88:H88"/>
    <mergeCell ref="I88:J88"/>
    <mergeCell ref="B89:D89"/>
    <mergeCell ref="E89:F89"/>
    <mergeCell ref="G89:H89"/>
    <mergeCell ref="I89:J89"/>
    <mergeCell ref="B86:D86"/>
    <mergeCell ref="E86:F86"/>
    <mergeCell ref="G86:H86"/>
    <mergeCell ref="I86:J86"/>
    <mergeCell ref="B87:D87"/>
    <mergeCell ref="E87:F87"/>
    <mergeCell ref="G87:H87"/>
    <mergeCell ref="I87:J87"/>
    <mergeCell ref="B84:D84"/>
    <mergeCell ref="E84:F84"/>
    <mergeCell ref="G84:H84"/>
    <mergeCell ref="I84:J84"/>
    <mergeCell ref="B85:D85"/>
    <mergeCell ref="E85:F85"/>
    <mergeCell ref="G85:H85"/>
    <mergeCell ref="I85:J85"/>
    <mergeCell ref="B76:H76"/>
    <mergeCell ref="B82:D82"/>
    <mergeCell ref="E82:F82"/>
    <mergeCell ref="G82:H82"/>
    <mergeCell ref="I82:J82"/>
    <mergeCell ref="B83:D83"/>
    <mergeCell ref="E83:F83"/>
    <mergeCell ref="G83:H83"/>
    <mergeCell ref="I83:J83"/>
    <mergeCell ref="B70:H70"/>
    <mergeCell ref="B71:H71"/>
    <mergeCell ref="B72:H72"/>
    <mergeCell ref="B73:H73"/>
    <mergeCell ref="B74:H74"/>
    <mergeCell ref="B75:H75"/>
    <mergeCell ref="B64:H64"/>
    <mergeCell ref="B65:H65"/>
    <mergeCell ref="B66:H66"/>
    <mergeCell ref="B67:H67"/>
    <mergeCell ref="B68:H68"/>
    <mergeCell ref="B69:H69"/>
    <mergeCell ref="B55:D55"/>
    <mergeCell ref="E55:G55"/>
    <mergeCell ref="A56:D56"/>
    <mergeCell ref="E56:G56"/>
    <mergeCell ref="B62:H62"/>
    <mergeCell ref="B63:H63"/>
    <mergeCell ref="B52:D52"/>
    <mergeCell ref="E52:G52"/>
    <mergeCell ref="B53:D53"/>
    <mergeCell ref="E53:G53"/>
    <mergeCell ref="B54:D54"/>
    <mergeCell ref="E54:G54"/>
    <mergeCell ref="B49:D49"/>
    <mergeCell ref="E49:G49"/>
    <mergeCell ref="B50:D50"/>
    <mergeCell ref="E50:G50"/>
    <mergeCell ref="B51:D51"/>
    <mergeCell ref="E51:G51"/>
    <mergeCell ref="B46:D46"/>
    <mergeCell ref="E46:G46"/>
    <mergeCell ref="B47:D47"/>
    <mergeCell ref="E47:G47"/>
    <mergeCell ref="B48:D48"/>
    <mergeCell ref="E48:G48"/>
    <mergeCell ref="B40:D40"/>
    <mergeCell ref="E40:G40"/>
    <mergeCell ref="B41:D41"/>
    <mergeCell ref="E41:G41"/>
    <mergeCell ref="A42:D42"/>
    <mergeCell ref="E42:G42"/>
    <mergeCell ref="B37:D37"/>
    <mergeCell ref="E37:G37"/>
    <mergeCell ref="B38:D38"/>
    <mergeCell ref="E38:G38"/>
    <mergeCell ref="B39:D39"/>
    <mergeCell ref="E39:G39"/>
    <mergeCell ref="C4:J5"/>
    <mergeCell ref="B34:D34"/>
    <mergeCell ref="E34:G34"/>
    <mergeCell ref="B35:D35"/>
    <mergeCell ref="E35:G35"/>
    <mergeCell ref="B36:D36"/>
    <mergeCell ref="E36:G36"/>
    <mergeCell ref="E15:G15"/>
    <mergeCell ref="A28:B28"/>
    <mergeCell ref="B32:D32"/>
    <mergeCell ref="E32:G32"/>
    <mergeCell ref="B33:D33"/>
    <mergeCell ref="E33:G33"/>
    <mergeCell ref="C6:J6"/>
    <mergeCell ref="A14:A16"/>
    <mergeCell ref="B14:B16"/>
    <mergeCell ref="C14:C16"/>
    <mergeCell ref="D14:G14"/>
    <mergeCell ref="H14:H16"/>
    <mergeCell ref="I14:I16"/>
    <mergeCell ref="J14:J16"/>
    <mergeCell ref="D15:D16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2:AB252"/>
  <sheetViews>
    <sheetView topLeftCell="A7" zoomScaleNormal="100" workbookViewId="0">
      <selection activeCell="G184" sqref="G184:H184"/>
    </sheetView>
  </sheetViews>
  <sheetFormatPr defaultColWidth="8.85546875" defaultRowHeight="12" x14ac:dyDescent="0.2"/>
  <cols>
    <col min="1" max="1" width="4.7109375" style="36" customWidth="1"/>
    <col min="2" max="2" width="16.28515625" style="36" customWidth="1"/>
    <col min="3" max="3" width="7.5703125" style="36" customWidth="1"/>
    <col min="4" max="4" width="6.85546875" style="36" customWidth="1"/>
    <col min="5" max="5" width="7.85546875" style="36" customWidth="1"/>
    <col min="6" max="6" width="9" style="36" customWidth="1"/>
    <col min="7" max="7" width="10.28515625" style="36" customWidth="1"/>
    <col min="8" max="8" width="4.7109375" style="36" customWidth="1"/>
    <col min="9" max="9" width="9.7109375" style="36" customWidth="1"/>
    <col min="10" max="10" width="10.7109375" style="36" customWidth="1"/>
    <col min="11" max="11" width="9.7109375" style="36" customWidth="1"/>
    <col min="12" max="12" width="11.85546875" style="36" customWidth="1"/>
    <col min="13" max="13" width="10" style="36" bestFit="1" customWidth="1"/>
    <col min="14" max="16384" width="8.85546875" style="36"/>
  </cols>
  <sheetData>
    <row r="2" spans="1:28" x14ac:dyDescent="0.2">
      <c r="D2" s="36" t="s">
        <v>0</v>
      </c>
    </row>
    <row r="3" spans="1:28" x14ac:dyDescent="0.2">
      <c r="C3" s="18" t="s">
        <v>480</v>
      </c>
      <c r="D3" s="18"/>
      <c r="E3" s="18"/>
      <c r="F3" s="18"/>
      <c r="G3" s="18"/>
      <c r="H3" s="18"/>
      <c r="I3" s="18"/>
      <c r="J3" s="18"/>
    </row>
    <row r="4" spans="1:28" ht="12" customHeight="1" x14ac:dyDescent="0.2">
      <c r="C4" s="447" t="s">
        <v>323</v>
      </c>
      <c r="D4" s="447"/>
      <c r="E4" s="447"/>
      <c r="F4" s="447"/>
      <c r="G4" s="447"/>
      <c r="H4" s="447"/>
      <c r="I4" s="447"/>
      <c r="J4" s="447"/>
    </row>
    <row r="5" spans="1:28" x14ac:dyDescent="0.2">
      <c r="C5" s="447"/>
      <c r="D5" s="447"/>
      <c r="E5" s="447"/>
      <c r="F5" s="447"/>
      <c r="G5" s="447"/>
      <c r="H5" s="447"/>
      <c r="I5" s="447"/>
      <c r="J5" s="447"/>
    </row>
    <row r="6" spans="1:28" ht="28.9" customHeight="1" x14ac:dyDescent="0.2">
      <c r="C6" s="446" t="s">
        <v>186</v>
      </c>
      <c r="D6" s="446"/>
      <c r="E6" s="446"/>
      <c r="F6" s="446"/>
      <c r="G6" s="446"/>
      <c r="H6" s="446"/>
      <c r="I6" s="446"/>
      <c r="J6" s="44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3.15" customHeight="1" x14ac:dyDescent="0.2">
      <c r="C7" s="35"/>
      <c r="D7" s="35"/>
      <c r="E7" s="35"/>
      <c r="F7" s="35"/>
      <c r="G7" s="35"/>
      <c r="H7" s="35"/>
      <c r="I7" s="35"/>
      <c r="J7" s="35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38" customFormat="1" hidden="1" x14ac:dyDescent="0.2">
      <c r="B8" s="38" t="s">
        <v>1</v>
      </c>
    </row>
    <row r="9" spans="1:28" s="38" customFormat="1" hidden="1" x14ac:dyDescent="0.2"/>
    <row r="10" spans="1:28" hidden="1" x14ac:dyDescent="0.2">
      <c r="A10" s="36" t="s">
        <v>157</v>
      </c>
      <c r="D10" s="100"/>
      <c r="E10" s="100"/>
      <c r="F10" s="100"/>
    </row>
    <row r="11" spans="1:28" hidden="1" x14ac:dyDescent="0.2">
      <c r="A11" s="36" t="s">
        <v>56</v>
      </c>
      <c r="D11" s="100" t="s">
        <v>240</v>
      </c>
      <c r="E11" s="100"/>
      <c r="F11" s="100"/>
    </row>
    <row r="12" spans="1:28" hidden="1" x14ac:dyDescent="0.2"/>
    <row r="13" spans="1:28" hidden="1" x14ac:dyDescent="0.2">
      <c r="C13" s="36" t="s">
        <v>2</v>
      </c>
    </row>
    <row r="14" spans="1:28" ht="31.9" hidden="1" customHeight="1" x14ac:dyDescent="0.2">
      <c r="A14" s="520" t="s">
        <v>3</v>
      </c>
      <c r="B14" s="465" t="s">
        <v>4</v>
      </c>
      <c r="C14" s="465" t="s">
        <v>5</v>
      </c>
      <c r="D14" s="497" t="s">
        <v>6</v>
      </c>
      <c r="E14" s="497"/>
      <c r="F14" s="497"/>
      <c r="G14" s="497"/>
      <c r="H14" s="465" t="s">
        <v>12</v>
      </c>
      <c r="I14" s="465" t="s">
        <v>156</v>
      </c>
      <c r="J14" s="465" t="s">
        <v>62</v>
      </c>
    </row>
    <row r="15" spans="1:28" ht="19.149999999999999" hidden="1" customHeight="1" x14ac:dyDescent="0.2">
      <c r="A15" s="521"/>
      <c r="B15" s="465"/>
      <c r="C15" s="465"/>
      <c r="D15" s="516" t="s">
        <v>7</v>
      </c>
      <c r="E15" s="516" t="s">
        <v>8</v>
      </c>
      <c r="F15" s="516"/>
      <c r="G15" s="516"/>
      <c r="H15" s="465"/>
      <c r="I15" s="465"/>
      <c r="J15" s="465"/>
    </row>
    <row r="16" spans="1:28" ht="67.150000000000006" hidden="1" customHeight="1" x14ac:dyDescent="0.2">
      <c r="A16" s="522"/>
      <c r="B16" s="465"/>
      <c r="C16" s="465"/>
      <c r="D16" s="516"/>
      <c r="E16" s="39" t="s">
        <v>9</v>
      </c>
      <c r="F16" s="39" t="s">
        <v>10</v>
      </c>
      <c r="G16" s="39" t="s">
        <v>11</v>
      </c>
      <c r="H16" s="465"/>
      <c r="I16" s="465"/>
      <c r="J16" s="465"/>
    </row>
    <row r="17" spans="1:13" s="41" customFormat="1" ht="10.9" hidden="1" customHeight="1" x14ac:dyDescent="0.2">
      <c r="A17" s="40">
        <v>1</v>
      </c>
      <c r="B17" s="40">
        <v>2</v>
      </c>
      <c r="C17" s="40">
        <v>3</v>
      </c>
      <c r="D17" s="40">
        <v>4</v>
      </c>
      <c r="E17" s="40">
        <v>5</v>
      </c>
      <c r="F17" s="40">
        <v>6</v>
      </c>
      <c r="G17" s="40">
        <v>7</v>
      </c>
      <c r="H17" s="40">
        <v>8</v>
      </c>
      <c r="I17" s="40">
        <v>9</v>
      </c>
      <c r="J17" s="40">
        <v>10</v>
      </c>
    </row>
    <row r="18" spans="1:13" hidden="1" x14ac:dyDescent="0.2">
      <c r="A18" s="42">
        <v>1</v>
      </c>
      <c r="B18" s="43"/>
      <c r="C18" s="40"/>
      <c r="D18" s="44"/>
      <c r="E18" s="44"/>
      <c r="F18" s="44"/>
      <c r="G18" s="44"/>
      <c r="H18" s="44"/>
      <c r="I18" s="44"/>
      <c r="J18" s="44"/>
    </row>
    <row r="19" spans="1:13" ht="15.6" hidden="1" customHeight="1" x14ac:dyDescent="0.2">
      <c r="A19" s="517" t="s">
        <v>13</v>
      </c>
      <c r="B19" s="518"/>
      <c r="C19" s="40">
        <f>SUM(C18:C18)</f>
        <v>0</v>
      </c>
      <c r="D19" s="40"/>
      <c r="E19" s="40" t="s">
        <v>14</v>
      </c>
      <c r="F19" s="40" t="s">
        <v>14</v>
      </c>
      <c r="G19" s="40" t="s">
        <v>14</v>
      </c>
      <c r="H19" s="40" t="s">
        <v>14</v>
      </c>
      <c r="I19" s="40" t="s">
        <v>14</v>
      </c>
      <c r="J19" s="44">
        <f>SUM(J18:J18)</f>
        <v>0</v>
      </c>
      <c r="K19" s="45"/>
      <c r="L19" s="45"/>
      <c r="M19" s="45"/>
    </row>
    <row r="20" spans="1:13" hidden="1" x14ac:dyDescent="0.2"/>
    <row r="21" spans="1:13" hidden="1" x14ac:dyDescent="0.2">
      <c r="C21" s="36" t="s">
        <v>15</v>
      </c>
    </row>
    <row r="22" spans="1:13" hidden="1" x14ac:dyDescent="0.2"/>
    <row r="23" spans="1:13" ht="57" hidden="1" customHeight="1" x14ac:dyDescent="0.2">
      <c r="A23" s="46" t="s">
        <v>3</v>
      </c>
      <c r="B23" s="465" t="s">
        <v>16</v>
      </c>
      <c r="C23" s="465"/>
      <c r="D23" s="465"/>
      <c r="E23" s="465" t="s">
        <v>17</v>
      </c>
      <c r="F23" s="465"/>
      <c r="G23" s="465"/>
      <c r="H23" s="39" t="s">
        <v>18</v>
      </c>
      <c r="I23" s="39" t="s">
        <v>19</v>
      </c>
      <c r="J23" s="39" t="s">
        <v>20</v>
      </c>
    </row>
    <row r="24" spans="1:13" ht="15" hidden="1" customHeight="1" x14ac:dyDescent="0.2">
      <c r="A24" s="40">
        <v>1</v>
      </c>
      <c r="B24" s="465">
        <v>2</v>
      </c>
      <c r="C24" s="465"/>
      <c r="D24" s="465"/>
      <c r="E24" s="465">
        <v>3</v>
      </c>
      <c r="F24" s="465"/>
      <c r="G24" s="465"/>
      <c r="H24" s="40">
        <v>4</v>
      </c>
      <c r="I24" s="40">
        <v>5</v>
      </c>
      <c r="J24" s="40">
        <v>6</v>
      </c>
    </row>
    <row r="25" spans="1:13" hidden="1" x14ac:dyDescent="0.2">
      <c r="A25" s="42"/>
      <c r="B25" s="465"/>
      <c r="C25" s="465"/>
      <c r="D25" s="465"/>
      <c r="E25" s="465"/>
      <c r="F25" s="465"/>
      <c r="G25" s="465"/>
      <c r="H25" s="42"/>
      <c r="I25" s="42"/>
      <c r="J25" s="47">
        <f>E25*H25*I25</f>
        <v>0</v>
      </c>
    </row>
    <row r="26" spans="1:13" hidden="1" x14ac:dyDescent="0.2">
      <c r="A26" s="42"/>
      <c r="B26" s="465"/>
      <c r="C26" s="465"/>
      <c r="D26" s="465"/>
      <c r="E26" s="465"/>
      <c r="F26" s="465"/>
      <c r="G26" s="465"/>
      <c r="H26" s="42"/>
      <c r="I26" s="42"/>
      <c r="J26" s="47">
        <f t="shared" ref="J26:J32" si="0">E26*H26*I26</f>
        <v>0</v>
      </c>
    </row>
    <row r="27" spans="1:13" hidden="1" x14ac:dyDescent="0.2">
      <c r="A27" s="42"/>
      <c r="B27" s="465"/>
      <c r="C27" s="465"/>
      <c r="D27" s="465"/>
      <c r="E27" s="465"/>
      <c r="F27" s="465"/>
      <c r="G27" s="465"/>
      <c r="H27" s="42"/>
      <c r="I27" s="42"/>
      <c r="J27" s="47">
        <f t="shared" si="0"/>
        <v>0</v>
      </c>
    </row>
    <row r="28" spans="1:13" hidden="1" x14ac:dyDescent="0.2">
      <c r="A28" s="42"/>
      <c r="B28" s="465"/>
      <c r="C28" s="465"/>
      <c r="D28" s="465"/>
      <c r="E28" s="465"/>
      <c r="F28" s="465"/>
      <c r="G28" s="465"/>
      <c r="H28" s="42"/>
      <c r="I28" s="42"/>
      <c r="J28" s="47">
        <f t="shared" si="0"/>
        <v>0</v>
      </c>
    </row>
    <row r="29" spans="1:13" hidden="1" x14ac:dyDescent="0.2">
      <c r="A29" s="42"/>
      <c r="B29" s="465"/>
      <c r="C29" s="465"/>
      <c r="D29" s="465"/>
      <c r="E29" s="465"/>
      <c r="F29" s="465"/>
      <c r="G29" s="465"/>
      <c r="H29" s="42"/>
      <c r="I29" s="42"/>
      <c r="J29" s="47">
        <f t="shared" si="0"/>
        <v>0</v>
      </c>
    </row>
    <row r="30" spans="1:13" hidden="1" x14ac:dyDescent="0.2">
      <c r="A30" s="42"/>
      <c r="B30" s="465"/>
      <c r="C30" s="465"/>
      <c r="D30" s="465"/>
      <c r="E30" s="465"/>
      <c r="F30" s="465"/>
      <c r="G30" s="465"/>
      <c r="H30" s="42"/>
      <c r="I30" s="42"/>
      <c r="J30" s="47">
        <f t="shared" si="0"/>
        <v>0</v>
      </c>
    </row>
    <row r="31" spans="1:13" hidden="1" x14ac:dyDescent="0.2">
      <c r="A31" s="42"/>
      <c r="B31" s="465"/>
      <c r="C31" s="465"/>
      <c r="D31" s="465"/>
      <c r="E31" s="465"/>
      <c r="F31" s="465"/>
      <c r="G31" s="465"/>
      <c r="H31" s="42"/>
      <c r="I31" s="42"/>
      <c r="J31" s="47">
        <f t="shared" si="0"/>
        <v>0</v>
      </c>
    </row>
    <row r="32" spans="1:13" hidden="1" x14ac:dyDescent="0.2">
      <c r="A32" s="42"/>
      <c r="B32" s="465"/>
      <c r="C32" s="465"/>
      <c r="D32" s="465"/>
      <c r="E32" s="465"/>
      <c r="F32" s="465"/>
      <c r="G32" s="465"/>
      <c r="H32" s="42"/>
      <c r="I32" s="42"/>
      <c r="J32" s="47">
        <f t="shared" si="0"/>
        <v>0</v>
      </c>
    </row>
    <row r="33" spans="1:10" hidden="1" x14ac:dyDescent="0.2">
      <c r="A33" s="517" t="s">
        <v>13</v>
      </c>
      <c r="B33" s="523"/>
      <c r="C33" s="523"/>
      <c r="D33" s="518"/>
      <c r="E33" s="465" t="s">
        <v>14</v>
      </c>
      <c r="F33" s="465"/>
      <c r="G33" s="465"/>
      <c r="H33" s="40" t="s">
        <v>14</v>
      </c>
      <c r="I33" s="40" t="s">
        <v>14</v>
      </c>
      <c r="J33" s="47">
        <f>SUM(J25:J32)</f>
        <v>0</v>
      </c>
    </row>
    <row r="34" spans="1:10" hidden="1" x14ac:dyDescent="0.2"/>
    <row r="35" spans="1:10" hidden="1" x14ac:dyDescent="0.2">
      <c r="C35" s="36" t="s">
        <v>21</v>
      </c>
    </row>
    <row r="36" spans="1:10" hidden="1" x14ac:dyDescent="0.2"/>
    <row r="37" spans="1:10" ht="144" hidden="1" x14ac:dyDescent="0.2">
      <c r="A37" s="46" t="s">
        <v>3</v>
      </c>
      <c r="B37" s="465" t="s">
        <v>16</v>
      </c>
      <c r="C37" s="465"/>
      <c r="D37" s="465"/>
      <c r="E37" s="465" t="s">
        <v>22</v>
      </c>
      <c r="F37" s="465"/>
      <c r="G37" s="465"/>
      <c r="H37" s="39" t="s">
        <v>23</v>
      </c>
      <c r="I37" s="39" t="s">
        <v>24</v>
      </c>
      <c r="J37" s="39" t="s">
        <v>20</v>
      </c>
    </row>
    <row r="38" spans="1:10" hidden="1" x14ac:dyDescent="0.2">
      <c r="A38" s="40">
        <v>1</v>
      </c>
      <c r="B38" s="465">
        <v>2</v>
      </c>
      <c r="C38" s="465"/>
      <c r="D38" s="465"/>
      <c r="E38" s="465">
        <v>3</v>
      </c>
      <c r="F38" s="465"/>
      <c r="G38" s="465"/>
      <c r="H38" s="40">
        <v>4</v>
      </c>
      <c r="I38" s="40">
        <v>5</v>
      </c>
      <c r="J38" s="40">
        <v>6</v>
      </c>
    </row>
    <row r="39" spans="1:10" hidden="1" x14ac:dyDescent="0.2">
      <c r="A39" s="42"/>
      <c r="B39" s="465"/>
      <c r="C39" s="465"/>
      <c r="D39" s="465"/>
      <c r="E39" s="465"/>
      <c r="F39" s="465"/>
      <c r="G39" s="465"/>
      <c r="H39" s="42"/>
      <c r="I39" s="42"/>
      <c r="J39" s="47">
        <f>E39*H39*I39</f>
        <v>0</v>
      </c>
    </row>
    <row r="40" spans="1:10" hidden="1" x14ac:dyDescent="0.2">
      <c r="A40" s="42"/>
      <c r="B40" s="465"/>
      <c r="C40" s="465"/>
      <c r="D40" s="465"/>
      <c r="E40" s="465"/>
      <c r="F40" s="465"/>
      <c r="G40" s="465"/>
      <c r="H40" s="42"/>
      <c r="I40" s="42"/>
      <c r="J40" s="47">
        <f t="shared" ref="J40:J46" si="1">E40*H40*I40</f>
        <v>0</v>
      </c>
    </row>
    <row r="41" spans="1:10" hidden="1" x14ac:dyDescent="0.2">
      <c r="A41" s="42"/>
      <c r="B41" s="465"/>
      <c r="C41" s="465"/>
      <c r="D41" s="465"/>
      <c r="E41" s="465"/>
      <c r="F41" s="465"/>
      <c r="G41" s="465"/>
      <c r="H41" s="42"/>
      <c r="I41" s="42"/>
      <c r="J41" s="47">
        <f t="shared" si="1"/>
        <v>0</v>
      </c>
    </row>
    <row r="42" spans="1:10" hidden="1" x14ac:dyDescent="0.2">
      <c r="A42" s="42"/>
      <c r="B42" s="465"/>
      <c r="C42" s="465"/>
      <c r="D42" s="465"/>
      <c r="E42" s="465"/>
      <c r="F42" s="465"/>
      <c r="G42" s="465"/>
      <c r="H42" s="42"/>
      <c r="I42" s="42"/>
      <c r="J42" s="47">
        <f t="shared" si="1"/>
        <v>0</v>
      </c>
    </row>
    <row r="43" spans="1:10" hidden="1" x14ac:dyDescent="0.2">
      <c r="A43" s="42"/>
      <c r="B43" s="465"/>
      <c r="C43" s="465"/>
      <c r="D43" s="465"/>
      <c r="E43" s="465"/>
      <c r="F43" s="465"/>
      <c r="G43" s="465"/>
      <c r="H43" s="42"/>
      <c r="I43" s="42"/>
      <c r="J43" s="47">
        <f t="shared" si="1"/>
        <v>0</v>
      </c>
    </row>
    <row r="44" spans="1:10" hidden="1" x14ac:dyDescent="0.2">
      <c r="A44" s="42"/>
      <c r="B44" s="465"/>
      <c r="C44" s="465"/>
      <c r="D44" s="465"/>
      <c r="E44" s="465"/>
      <c r="F44" s="465"/>
      <c r="G44" s="465"/>
      <c r="H44" s="42"/>
      <c r="I44" s="42"/>
      <c r="J44" s="47">
        <f t="shared" si="1"/>
        <v>0</v>
      </c>
    </row>
    <row r="45" spans="1:10" hidden="1" x14ac:dyDescent="0.2">
      <c r="A45" s="42"/>
      <c r="B45" s="465"/>
      <c r="C45" s="465"/>
      <c r="D45" s="465"/>
      <c r="E45" s="465"/>
      <c r="F45" s="465"/>
      <c r="G45" s="465"/>
      <c r="H45" s="42"/>
      <c r="I45" s="42"/>
      <c r="J45" s="47">
        <f t="shared" si="1"/>
        <v>0</v>
      </c>
    </row>
    <row r="46" spans="1:10" hidden="1" x14ac:dyDescent="0.2">
      <c r="A46" s="42"/>
      <c r="B46" s="465"/>
      <c r="C46" s="465"/>
      <c r="D46" s="465"/>
      <c r="E46" s="465"/>
      <c r="F46" s="465"/>
      <c r="G46" s="465"/>
      <c r="H46" s="42"/>
      <c r="I46" s="42"/>
      <c r="J46" s="47">
        <f t="shared" si="1"/>
        <v>0</v>
      </c>
    </row>
    <row r="47" spans="1:10" hidden="1" x14ac:dyDescent="0.2">
      <c r="A47" s="517" t="s">
        <v>13</v>
      </c>
      <c r="B47" s="523"/>
      <c r="C47" s="523"/>
      <c r="D47" s="518"/>
      <c r="E47" s="465" t="s">
        <v>14</v>
      </c>
      <c r="F47" s="465"/>
      <c r="G47" s="465"/>
      <c r="H47" s="40" t="s">
        <v>14</v>
      </c>
      <c r="I47" s="40" t="s">
        <v>14</v>
      </c>
      <c r="J47" s="47">
        <f>SUM(J39:J46)</f>
        <v>0</v>
      </c>
    </row>
    <row r="48" spans="1:10" hidden="1" x14ac:dyDescent="0.2"/>
    <row r="49" spans="1:10" hidden="1" x14ac:dyDescent="0.2">
      <c r="C49" s="36" t="s">
        <v>25</v>
      </c>
    </row>
    <row r="50" spans="1:10" hidden="1" x14ac:dyDescent="0.2">
      <c r="C50" s="36" t="s">
        <v>26</v>
      </c>
    </row>
    <row r="51" spans="1:10" hidden="1" x14ac:dyDescent="0.2">
      <c r="C51" s="36" t="s">
        <v>27</v>
      </c>
    </row>
    <row r="52" spans="1:10" hidden="1" x14ac:dyDescent="0.2"/>
    <row r="53" spans="1:10" ht="78.599999999999994" hidden="1" customHeight="1" x14ac:dyDescent="0.2">
      <c r="A53" s="39" t="s">
        <v>3</v>
      </c>
      <c r="B53" s="465" t="s">
        <v>28</v>
      </c>
      <c r="C53" s="465"/>
      <c r="D53" s="465"/>
      <c r="E53" s="465"/>
      <c r="F53" s="465"/>
      <c r="G53" s="465"/>
      <c r="H53" s="465"/>
      <c r="I53" s="39" t="s">
        <v>29</v>
      </c>
      <c r="J53" s="39" t="s">
        <v>30</v>
      </c>
    </row>
    <row r="54" spans="1:10" hidden="1" x14ac:dyDescent="0.2">
      <c r="A54" s="40">
        <v>1</v>
      </c>
      <c r="B54" s="524">
        <v>2</v>
      </c>
      <c r="C54" s="524"/>
      <c r="D54" s="524"/>
      <c r="E54" s="524"/>
      <c r="F54" s="524"/>
      <c r="G54" s="524"/>
      <c r="H54" s="524"/>
      <c r="I54" s="40">
        <v>3</v>
      </c>
      <c r="J54" s="40">
        <v>4</v>
      </c>
    </row>
    <row r="55" spans="1:10" hidden="1" x14ac:dyDescent="0.2">
      <c r="A55" s="40">
        <v>1</v>
      </c>
      <c r="B55" s="525" t="s">
        <v>31</v>
      </c>
      <c r="C55" s="525"/>
      <c r="D55" s="525"/>
      <c r="E55" s="525"/>
      <c r="F55" s="525"/>
      <c r="G55" s="525"/>
      <c r="H55" s="525"/>
      <c r="I55" s="40" t="s">
        <v>14</v>
      </c>
      <c r="J55" s="42"/>
    </row>
    <row r="56" spans="1:10" ht="25.9" hidden="1" customHeight="1" x14ac:dyDescent="0.2">
      <c r="A56" s="40" t="s">
        <v>32</v>
      </c>
      <c r="B56" s="526" t="s">
        <v>36</v>
      </c>
      <c r="C56" s="526"/>
      <c r="D56" s="526"/>
      <c r="E56" s="526"/>
      <c r="F56" s="526"/>
      <c r="G56" s="526"/>
      <c r="H56" s="526"/>
      <c r="I56" s="40"/>
      <c r="J56" s="44">
        <f>J19*22%</f>
        <v>0</v>
      </c>
    </row>
    <row r="57" spans="1:10" hidden="1" x14ac:dyDescent="0.2">
      <c r="A57" s="40" t="s">
        <v>33</v>
      </c>
      <c r="B57" s="525" t="s">
        <v>42</v>
      </c>
      <c r="C57" s="525"/>
      <c r="D57" s="525"/>
      <c r="E57" s="525"/>
      <c r="F57" s="525"/>
      <c r="G57" s="525"/>
      <c r="H57" s="525"/>
      <c r="I57" s="40"/>
      <c r="J57" s="44"/>
    </row>
    <row r="58" spans="1:10" ht="24" hidden="1" customHeight="1" x14ac:dyDescent="0.2">
      <c r="A58" s="40" t="s">
        <v>34</v>
      </c>
      <c r="B58" s="526" t="s">
        <v>37</v>
      </c>
      <c r="C58" s="526"/>
      <c r="D58" s="526"/>
      <c r="E58" s="526"/>
      <c r="F58" s="526"/>
      <c r="G58" s="526"/>
      <c r="H58" s="526"/>
      <c r="I58" s="40"/>
      <c r="J58" s="44"/>
    </row>
    <row r="59" spans="1:10" hidden="1" x14ac:dyDescent="0.2">
      <c r="A59" s="40">
        <v>2</v>
      </c>
      <c r="B59" s="525" t="s">
        <v>38</v>
      </c>
      <c r="C59" s="525"/>
      <c r="D59" s="525"/>
      <c r="E59" s="525"/>
      <c r="F59" s="525"/>
      <c r="G59" s="525"/>
      <c r="H59" s="525"/>
      <c r="I59" s="40" t="s">
        <v>14</v>
      </c>
      <c r="J59" s="44"/>
    </row>
    <row r="60" spans="1:10" ht="34.9" hidden="1" customHeight="1" x14ac:dyDescent="0.2">
      <c r="A60" s="40" t="s">
        <v>39</v>
      </c>
      <c r="B60" s="526" t="s">
        <v>40</v>
      </c>
      <c r="C60" s="526"/>
      <c r="D60" s="526"/>
      <c r="E60" s="526"/>
      <c r="F60" s="526"/>
      <c r="G60" s="526"/>
      <c r="H60" s="526"/>
      <c r="I60" s="40"/>
      <c r="J60" s="44">
        <f>J19*2.9%</f>
        <v>0</v>
      </c>
    </row>
    <row r="61" spans="1:10" hidden="1" x14ac:dyDescent="0.2">
      <c r="A61" s="40" t="s">
        <v>41</v>
      </c>
      <c r="B61" s="525" t="s">
        <v>45</v>
      </c>
      <c r="C61" s="525"/>
      <c r="D61" s="525"/>
      <c r="E61" s="525"/>
      <c r="F61" s="525"/>
      <c r="G61" s="525"/>
      <c r="H61" s="525"/>
      <c r="I61" s="40"/>
      <c r="J61" s="44"/>
    </row>
    <row r="62" spans="1:10" ht="27" hidden="1" customHeight="1" x14ac:dyDescent="0.2">
      <c r="A62" s="48" t="s">
        <v>43</v>
      </c>
      <c r="B62" s="526" t="s">
        <v>44</v>
      </c>
      <c r="C62" s="526"/>
      <c r="D62" s="526"/>
      <c r="E62" s="526"/>
      <c r="F62" s="526"/>
      <c r="G62" s="526"/>
      <c r="H62" s="526"/>
      <c r="I62" s="40"/>
      <c r="J62" s="44">
        <f>J19*0.2%</f>
        <v>0</v>
      </c>
    </row>
    <row r="63" spans="1:10" ht="22.9" hidden="1" customHeight="1" x14ac:dyDescent="0.2">
      <c r="A63" s="40" t="s">
        <v>46</v>
      </c>
      <c r="B63" s="526" t="s">
        <v>47</v>
      </c>
      <c r="C63" s="526"/>
      <c r="D63" s="526"/>
      <c r="E63" s="526"/>
      <c r="F63" s="526"/>
      <c r="G63" s="526"/>
      <c r="H63" s="526"/>
      <c r="I63" s="40"/>
      <c r="J63" s="44"/>
    </row>
    <row r="64" spans="1:10" ht="25.15" hidden="1" customHeight="1" x14ac:dyDescent="0.2">
      <c r="A64" s="40" t="s">
        <v>48</v>
      </c>
      <c r="B64" s="526" t="s">
        <v>49</v>
      </c>
      <c r="C64" s="526"/>
      <c r="D64" s="526"/>
      <c r="E64" s="526"/>
      <c r="F64" s="526"/>
      <c r="G64" s="526"/>
      <c r="H64" s="526"/>
      <c r="I64" s="40"/>
      <c r="J64" s="44"/>
    </row>
    <row r="65" spans="1:13" ht="24.6" hidden="1" customHeight="1" x14ac:dyDescent="0.2">
      <c r="A65" s="40">
        <v>3</v>
      </c>
      <c r="B65" s="526" t="s">
        <v>50</v>
      </c>
      <c r="C65" s="526"/>
      <c r="D65" s="526"/>
      <c r="E65" s="526"/>
      <c r="F65" s="526"/>
      <c r="G65" s="526"/>
      <c r="H65" s="526"/>
      <c r="I65" s="40"/>
      <c r="J65" s="44">
        <f>J19*5.1%</f>
        <v>0</v>
      </c>
    </row>
    <row r="66" spans="1:13" hidden="1" x14ac:dyDescent="0.2">
      <c r="A66" s="40"/>
      <c r="B66" s="527" t="s">
        <v>13</v>
      </c>
      <c r="C66" s="527"/>
      <c r="D66" s="527"/>
      <c r="E66" s="527"/>
      <c r="F66" s="527"/>
      <c r="G66" s="527"/>
      <c r="H66" s="527"/>
      <c r="I66" s="40" t="s">
        <v>14</v>
      </c>
      <c r="J66" s="44">
        <f>SUM(J56:J65)</f>
        <v>0</v>
      </c>
      <c r="K66" s="45"/>
      <c r="L66" s="45"/>
      <c r="M66" s="45"/>
    </row>
    <row r="67" spans="1:13" hidden="1" x14ac:dyDescent="0.2">
      <c r="B67" s="529"/>
      <c r="C67" s="529"/>
      <c r="D67" s="529"/>
      <c r="E67" s="529"/>
      <c r="F67" s="529"/>
      <c r="G67" s="529"/>
      <c r="H67" s="529"/>
    </row>
    <row r="68" spans="1:13" s="38" customFormat="1" hidden="1" x14ac:dyDescent="0.2">
      <c r="B68" s="38" t="s">
        <v>91</v>
      </c>
    </row>
    <row r="69" spans="1:13" hidden="1" x14ac:dyDescent="0.2"/>
    <row r="70" spans="1:13" hidden="1" x14ac:dyDescent="0.2">
      <c r="A70" s="36" t="s">
        <v>57</v>
      </c>
      <c r="E70" s="36">
        <v>244</v>
      </c>
    </row>
    <row r="71" spans="1:13" hidden="1" x14ac:dyDescent="0.2">
      <c r="A71" s="36" t="s">
        <v>56</v>
      </c>
      <c r="D71" s="100" t="s">
        <v>240</v>
      </c>
      <c r="E71" s="100"/>
      <c r="F71" s="100"/>
    </row>
    <row r="72" spans="1:13" hidden="1" x14ac:dyDescent="0.2"/>
    <row r="73" spans="1:13" ht="37.9" hidden="1" customHeight="1" x14ac:dyDescent="0.2">
      <c r="A73" s="43" t="s">
        <v>3</v>
      </c>
      <c r="B73" s="465" t="s">
        <v>51</v>
      </c>
      <c r="C73" s="465"/>
      <c r="D73" s="465"/>
      <c r="E73" s="465" t="s">
        <v>52</v>
      </c>
      <c r="F73" s="465"/>
      <c r="G73" s="497" t="s">
        <v>53</v>
      </c>
      <c r="H73" s="497"/>
      <c r="I73" s="497" t="s">
        <v>54</v>
      </c>
      <c r="J73" s="497"/>
    </row>
    <row r="74" spans="1:13" hidden="1" x14ac:dyDescent="0.2">
      <c r="A74" s="42">
        <v>1</v>
      </c>
      <c r="B74" s="465">
        <v>2</v>
      </c>
      <c r="C74" s="465"/>
      <c r="D74" s="465"/>
      <c r="E74" s="465">
        <v>3</v>
      </c>
      <c r="F74" s="465"/>
      <c r="G74" s="497">
        <v>4</v>
      </c>
      <c r="H74" s="497"/>
      <c r="I74" s="497">
        <v>5</v>
      </c>
      <c r="J74" s="497"/>
    </row>
    <row r="75" spans="1:13" hidden="1" x14ac:dyDescent="0.2">
      <c r="A75" s="42"/>
      <c r="B75" s="495"/>
      <c r="C75" s="495"/>
      <c r="D75" s="495"/>
      <c r="E75" s="465"/>
      <c r="F75" s="465"/>
      <c r="G75" s="497"/>
      <c r="H75" s="497"/>
      <c r="I75" s="528">
        <f>E75*G75</f>
        <v>0</v>
      </c>
      <c r="J75" s="528"/>
    </row>
    <row r="76" spans="1:13" hidden="1" x14ac:dyDescent="0.2">
      <c r="A76" s="42"/>
      <c r="B76" s="495"/>
      <c r="C76" s="495"/>
      <c r="D76" s="495"/>
      <c r="E76" s="465"/>
      <c r="F76" s="465"/>
      <c r="G76" s="497"/>
      <c r="H76" s="497"/>
      <c r="I76" s="528">
        <f t="shared" ref="I76:I80" si="2">E76*G76</f>
        <v>0</v>
      </c>
      <c r="J76" s="528"/>
    </row>
    <row r="77" spans="1:13" hidden="1" x14ac:dyDescent="0.2">
      <c r="A77" s="42"/>
      <c r="B77" s="495"/>
      <c r="C77" s="495"/>
      <c r="D77" s="495"/>
      <c r="E77" s="465"/>
      <c r="F77" s="465"/>
      <c r="G77" s="497"/>
      <c r="H77" s="497"/>
      <c r="I77" s="528">
        <f t="shared" si="2"/>
        <v>0</v>
      </c>
      <c r="J77" s="528"/>
    </row>
    <row r="78" spans="1:13" hidden="1" x14ac:dyDescent="0.2">
      <c r="A78" s="42"/>
      <c r="B78" s="495"/>
      <c r="C78" s="495"/>
      <c r="D78" s="495"/>
      <c r="E78" s="465"/>
      <c r="F78" s="465"/>
      <c r="G78" s="497"/>
      <c r="H78" s="497"/>
      <c r="I78" s="528">
        <f t="shared" si="2"/>
        <v>0</v>
      </c>
      <c r="J78" s="528"/>
    </row>
    <row r="79" spans="1:13" hidden="1" x14ac:dyDescent="0.2">
      <c r="A79" s="42"/>
      <c r="B79" s="495"/>
      <c r="C79" s="495"/>
      <c r="D79" s="495"/>
      <c r="E79" s="465"/>
      <c r="F79" s="465"/>
      <c r="G79" s="497"/>
      <c r="H79" s="497"/>
      <c r="I79" s="528">
        <f t="shared" si="2"/>
        <v>0</v>
      </c>
      <c r="J79" s="528"/>
    </row>
    <row r="80" spans="1:13" hidden="1" x14ac:dyDescent="0.2">
      <c r="A80" s="42"/>
      <c r="B80" s="495"/>
      <c r="C80" s="495"/>
      <c r="D80" s="495"/>
      <c r="E80" s="465"/>
      <c r="F80" s="465"/>
      <c r="G80" s="497"/>
      <c r="H80" s="497"/>
      <c r="I80" s="528">
        <f t="shared" si="2"/>
        <v>0</v>
      </c>
      <c r="J80" s="528"/>
    </row>
    <row r="81" spans="1:12" hidden="1" x14ac:dyDescent="0.2">
      <c r="A81" s="42"/>
      <c r="B81" s="465" t="s">
        <v>13</v>
      </c>
      <c r="C81" s="465"/>
      <c r="D81" s="465"/>
      <c r="E81" s="465" t="s">
        <v>14</v>
      </c>
      <c r="F81" s="465"/>
      <c r="G81" s="497" t="s">
        <v>14</v>
      </c>
      <c r="H81" s="497"/>
      <c r="I81" s="528">
        <f>SUM(I75:J80)</f>
        <v>0</v>
      </c>
      <c r="J81" s="497"/>
    </row>
    <row r="82" spans="1:12" hidden="1" x14ac:dyDescent="0.2"/>
    <row r="83" spans="1:12" s="38" customFormat="1" hidden="1" x14ac:dyDescent="0.2">
      <c r="B83" s="38" t="s">
        <v>55</v>
      </c>
    </row>
    <row r="84" spans="1:12" hidden="1" x14ac:dyDescent="0.2"/>
    <row r="85" spans="1:12" hidden="1" x14ac:dyDescent="0.2">
      <c r="A85" s="36" t="s">
        <v>59</v>
      </c>
      <c r="E85" s="36">
        <v>851.85299999999995</v>
      </c>
    </row>
    <row r="86" spans="1:12" hidden="1" x14ac:dyDescent="0.2">
      <c r="A86" s="36" t="s">
        <v>56</v>
      </c>
      <c r="D86" s="100" t="s">
        <v>240</v>
      </c>
      <c r="E86" s="100"/>
      <c r="F86" s="100"/>
    </row>
    <row r="87" spans="1:12" hidden="1" x14ac:dyDescent="0.2"/>
    <row r="88" spans="1:12" ht="52.9" hidden="1" customHeight="1" x14ac:dyDescent="0.2">
      <c r="A88" s="43" t="s">
        <v>3</v>
      </c>
      <c r="B88" s="465" t="s">
        <v>16</v>
      </c>
      <c r="C88" s="465"/>
      <c r="D88" s="465"/>
      <c r="E88" s="465" t="s">
        <v>60</v>
      </c>
      <c r="F88" s="465"/>
      <c r="G88" s="49" t="s">
        <v>61</v>
      </c>
      <c r="H88" s="465" t="s">
        <v>92</v>
      </c>
      <c r="I88" s="465"/>
      <c r="J88" s="97"/>
    </row>
    <row r="89" spans="1:12" s="52" customFormat="1" ht="8.4499999999999993" hidden="1" customHeight="1" x14ac:dyDescent="0.2">
      <c r="A89" s="50">
        <v>1</v>
      </c>
      <c r="B89" s="530">
        <v>2</v>
      </c>
      <c r="C89" s="530"/>
      <c r="D89" s="530"/>
      <c r="E89" s="530">
        <v>3</v>
      </c>
      <c r="F89" s="530"/>
      <c r="G89" s="51">
        <v>4</v>
      </c>
      <c r="H89" s="466">
        <v>5</v>
      </c>
      <c r="I89" s="466"/>
      <c r="J89" s="98"/>
    </row>
    <row r="90" spans="1:12" hidden="1" x14ac:dyDescent="0.2">
      <c r="A90" s="42">
        <v>1</v>
      </c>
      <c r="B90" s="495"/>
      <c r="C90" s="495"/>
      <c r="D90" s="495"/>
      <c r="E90" s="452"/>
      <c r="F90" s="452"/>
      <c r="G90" s="53"/>
      <c r="H90" s="480">
        <f>E90*G90/100</f>
        <v>0</v>
      </c>
      <c r="I90" s="480"/>
      <c r="J90" s="99"/>
      <c r="L90" s="45"/>
    </row>
    <row r="91" spans="1:12" hidden="1" x14ac:dyDescent="0.2">
      <c r="A91" s="42">
        <v>2</v>
      </c>
      <c r="B91" s="495"/>
      <c r="C91" s="495"/>
      <c r="D91" s="495"/>
      <c r="E91" s="452"/>
      <c r="F91" s="452"/>
      <c r="G91" s="53"/>
      <c r="H91" s="480">
        <f>E91*G91/100</f>
        <v>0</v>
      </c>
      <c r="I91" s="480"/>
      <c r="J91" s="99"/>
      <c r="L91" s="45"/>
    </row>
    <row r="92" spans="1:12" hidden="1" x14ac:dyDescent="0.2">
      <c r="A92" s="42"/>
      <c r="B92" s="495"/>
      <c r="C92" s="495"/>
      <c r="D92" s="495"/>
      <c r="E92" s="452"/>
      <c r="F92" s="452"/>
      <c r="G92" s="53"/>
      <c r="H92" s="480">
        <f t="shared" ref="H92:H95" si="3">E92*G92/100</f>
        <v>0</v>
      </c>
      <c r="I92" s="480"/>
      <c r="J92" s="99"/>
      <c r="L92" s="45"/>
    </row>
    <row r="93" spans="1:12" hidden="1" x14ac:dyDescent="0.2">
      <c r="A93" s="42"/>
      <c r="B93" s="495"/>
      <c r="C93" s="495"/>
      <c r="D93" s="495"/>
      <c r="E93" s="452"/>
      <c r="F93" s="452"/>
      <c r="G93" s="53"/>
      <c r="H93" s="480">
        <f t="shared" si="3"/>
        <v>0</v>
      </c>
      <c r="I93" s="480"/>
      <c r="J93" s="99"/>
      <c r="L93" s="45"/>
    </row>
    <row r="94" spans="1:12" hidden="1" x14ac:dyDescent="0.2">
      <c r="A94" s="42"/>
      <c r="B94" s="495"/>
      <c r="C94" s="495"/>
      <c r="D94" s="495"/>
      <c r="E94" s="452"/>
      <c r="F94" s="452"/>
      <c r="G94" s="53"/>
      <c r="H94" s="480">
        <f t="shared" si="3"/>
        <v>0</v>
      </c>
      <c r="I94" s="480"/>
      <c r="J94" s="99"/>
      <c r="L94" s="45"/>
    </row>
    <row r="95" spans="1:12" hidden="1" x14ac:dyDescent="0.2">
      <c r="A95" s="42"/>
      <c r="B95" s="495"/>
      <c r="C95" s="495"/>
      <c r="D95" s="495"/>
      <c r="E95" s="452"/>
      <c r="F95" s="452"/>
      <c r="G95" s="53"/>
      <c r="H95" s="480">
        <f t="shared" si="3"/>
        <v>0</v>
      </c>
      <c r="I95" s="480"/>
      <c r="J95" s="99"/>
      <c r="L95" s="45"/>
    </row>
    <row r="96" spans="1:12" hidden="1" x14ac:dyDescent="0.2">
      <c r="A96" s="42"/>
      <c r="B96" s="465" t="s">
        <v>13</v>
      </c>
      <c r="C96" s="465"/>
      <c r="D96" s="465"/>
      <c r="E96" s="452" t="s">
        <v>14</v>
      </c>
      <c r="F96" s="452"/>
      <c r="G96" s="53" t="s">
        <v>14</v>
      </c>
      <c r="H96" s="480">
        <f>SUM(H90:I95)</f>
        <v>0</v>
      </c>
      <c r="I96" s="480"/>
      <c r="J96" s="99"/>
      <c r="L96" s="45"/>
    </row>
    <row r="97" spans="1:10" hidden="1" x14ac:dyDescent="0.2"/>
    <row r="98" spans="1:10" s="38" customFormat="1" hidden="1" x14ac:dyDescent="0.2">
      <c r="B98" s="38" t="s">
        <v>63</v>
      </c>
    </row>
    <row r="99" spans="1:10" hidden="1" x14ac:dyDescent="0.2"/>
    <row r="100" spans="1:10" hidden="1" x14ac:dyDescent="0.2">
      <c r="A100" s="36" t="s">
        <v>59</v>
      </c>
    </row>
    <row r="101" spans="1:10" hidden="1" x14ac:dyDescent="0.2">
      <c r="A101" s="36" t="s">
        <v>56</v>
      </c>
      <c r="D101" s="100" t="s">
        <v>240</v>
      </c>
      <c r="E101" s="100"/>
      <c r="F101" s="100"/>
    </row>
    <row r="102" spans="1:10" hidden="1" x14ac:dyDescent="0.2"/>
    <row r="103" spans="1:10" ht="24.6" hidden="1" customHeight="1" x14ac:dyDescent="0.2">
      <c r="A103" s="43" t="s">
        <v>3</v>
      </c>
      <c r="B103" s="465" t="s">
        <v>51</v>
      </c>
      <c r="C103" s="465"/>
      <c r="D103" s="465"/>
      <c r="E103" s="465" t="s">
        <v>64</v>
      </c>
      <c r="F103" s="465"/>
      <c r="G103" s="465" t="s">
        <v>53</v>
      </c>
      <c r="H103" s="465"/>
      <c r="I103" s="465" t="s">
        <v>65</v>
      </c>
      <c r="J103" s="465"/>
    </row>
    <row r="104" spans="1:10" hidden="1" x14ac:dyDescent="0.2">
      <c r="A104" s="42">
        <v>1</v>
      </c>
      <c r="B104" s="465">
        <v>2</v>
      </c>
      <c r="C104" s="465"/>
      <c r="D104" s="465"/>
      <c r="E104" s="465">
        <v>3</v>
      </c>
      <c r="F104" s="465"/>
      <c r="G104" s="497">
        <v>4</v>
      </c>
      <c r="H104" s="497"/>
      <c r="I104" s="497">
        <v>5</v>
      </c>
      <c r="J104" s="497"/>
    </row>
    <row r="105" spans="1:10" hidden="1" x14ac:dyDescent="0.2">
      <c r="A105" s="42"/>
      <c r="B105" s="495"/>
      <c r="C105" s="495"/>
      <c r="D105" s="495"/>
      <c r="E105" s="465"/>
      <c r="F105" s="465"/>
      <c r="G105" s="497"/>
      <c r="H105" s="497"/>
      <c r="I105" s="528">
        <f>E105:E105+G105</f>
        <v>0</v>
      </c>
      <c r="J105" s="528"/>
    </row>
    <row r="106" spans="1:10" hidden="1" x14ac:dyDescent="0.2">
      <c r="A106" s="42"/>
      <c r="B106" s="495"/>
      <c r="C106" s="495"/>
      <c r="D106" s="495"/>
      <c r="E106" s="465"/>
      <c r="F106" s="465"/>
      <c r="G106" s="497"/>
      <c r="H106" s="497"/>
      <c r="I106" s="528">
        <f t="shared" ref="I106:I110" si="4">E106:E106+G106</f>
        <v>0</v>
      </c>
      <c r="J106" s="528"/>
    </row>
    <row r="107" spans="1:10" hidden="1" x14ac:dyDescent="0.2">
      <c r="A107" s="42"/>
      <c r="B107" s="495"/>
      <c r="C107" s="495"/>
      <c r="D107" s="495"/>
      <c r="E107" s="465"/>
      <c r="F107" s="465"/>
      <c r="G107" s="497"/>
      <c r="H107" s="497"/>
      <c r="I107" s="528">
        <f t="shared" si="4"/>
        <v>0</v>
      </c>
      <c r="J107" s="528"/>
    </row>
    <row r="108" spans="1:10" hidden="1" x14ac:dyDescent="0.2">
      <c r="A108" s="42"/>
      <c r="B108" s="495"/>
      <c r="C108" s="495"/>
      <c r="D108" s="495"/>
      <c r="E108" s="465"/>
      <c r="F108" s="465"/>
      <c r="G108" s="497"/>
      <c r="H108" s="497"/>
      <c r="I108" s="528">
        <f t="shared" si="4"/>
        <v>0</v>
      </c>
      <c r="J108" s="528"/>
    </row>
    <row r="109" spans="1:10" hidden="1" x14ac:dyDescent="0.2">
      <c r="A109" s="42"/>
      <c r="B109" s="495"/>
      <c r="C109" s="495"/>
      <c r="D109" s="495"/>
      <c r="E109" s="465"/>
      <c r="F109" s="465"/>
      <c r="G109" s="497"/>
      <c r="H109" s="497"/>
      <c r="I109" s="528">
        <f t="shared" si="4"/>
        <v>0</v>
      </c>
      <c r="J109" s="528"/>
    </row>
    <row r="110" spans="1:10" hidden="1" x14ac:dyDescent="0.2">
      <c r="A110" s="42"/>
      <c r="B110" s="495"/>
      <c r="C110" s="495"/>
      <c r="D110" s="495"/>
      <c r="E110" s="465"/>
      <c r="F110" s="465"/>
      <c r="G110" s="497"/>
      <c r="H110" s="497"/>
      <c r="I110" s="528">
        <f t="shared" si="4"/>
        <v>0</v>
      </c>
      <c r="J110" s="528"/>
    </row>
    <row r="111" spans="1:10" hidden="1" x14ac:dyDescent="0.2">
      <c r="A111" s="42"/>
      <c r="B111" s="465" t="s">
        <v>13</v>
      </c>
      <c r="C111" s="465"/>
      <c r="D111" s="465"/>
      <c r="E111" s="465" t="s">
        <v>14</v>
      </c>
      <c r="F111" s="465"/>
      <c r="G111" s="497" t="s">
        <v>14</v>
      </c>
      <c r="H111" s="497"/>
      <c r="I111" s="528">
        <f>SUM(I105:J110)</f>
        <v>0</v>
      </c>
      <c r="J111" s="497"/>
    </row>
    <row r="112" spans="1:10" hidden="1" x14ac:dyDescent="0.2"/>
    <row r="113" spans="1:10" s="38" customFormat="1" hidden="1" x14ac:dyDescent="0.2">
      <c r="B113" s="38" t="s">
        <v>66</v>
      </c>
    </row>
    <row r="114" spans="1:10" hidden="1" x14ac:dyDescent="0.2"/>
    <row r="115" spans="1:10" hidden="1" x14ac:dyDescent="0.2">
      <c r="A115" s="36" t="s">
        <v>59</v>
      </c>
      <c r="E115" s="36">
        <v>244</v>
      </c>
    </row>
    <row r="116" spans="1:10" hidden="1" x14ac:dyDescent="0.2">
      <c r="A116" s="36" t="s">
        <v>56</v>
      </c>
      <c r="D116" s="100" t="s">
        <v>240</v>
      </c>
      <c r="E116" s="100"/>
      <c r="F116" s="100"/>
    </row>
    <row r="117" spans="1:10" hidden="1" x14ac:dyDescent="0.2"/>
    <row r="118" spans="1:10" ht="23.45" hidden="1" customHeight="1" x14ac:dyDescent="0.2">
      <c r="A118" s="43" t="s">
        <v>3</v>
      </c>
      <c r="B118" s="465" t="s">
        <v>51</v>
      </c>
      <c r="C118" s="465"/>
      <c r="D118" s="465"/>
      <c r="E118" s="465" t="s">
        <v>64</v>
      </c>
      <c r="F118" s="465"/>
      <c r="G118" s="465" t="s">
        <v>53</v>
      </c>
      <c r="H118" s="465"/>
      <c r="I118" s="465" t="s">
        <v>65</v>
      </c>
      <c r="J118" s="465"/>
    </row>
    <row r="119" spans="1:10" hidden="1" x14ac:dyDescent="0.2">
      <c r="A119" s="42">
        <v>1</v>
      </c>
      <c r="B119" s="465">
        <v>2</v>
      </c>
      <c r="C119" s="465"/>
      <c r="D119" s="465"/>
      <c r="E119" s="465">
        <v>3</v>
      </c>
      <c r="F119" s="465"/>
      <c r="G119" s="497">
        <v>4</v>
      </c>
      <c r="H119" s="497"/>
      <c r="I119" s="497">
        <v>5</v>
      </c>
      <c r="J119" s="497"/>
    </row>
    <row r="120" spans="1:10" hidden="1" x14ac:dyDescent="0.2">
      <c r="A120" s="42"/>
      <c r="B120" s="495"/>
      <c r="C120" s="495"/>
      <c r="D120" s="495"/>
      <c r="E120" s="465"/>
      <c r="F120" s="465"/>
      <c r="G120" s="497"/>
      <c r="H120" s="497"/>
      <c r="I120" s="528">
        <f>E120:E120+G120</f>
        <v>0</v>
      </c>
      <c r="J120" s="528"/>
    </row>
    <row r="121" spans="1:10" hidden="1" x14ac:dyDescent="0.2">
      <c r="A121" s="42"/>
      <c r="B121" s="495"/>
      <c r="C121" s="495"/>
      <c r="D121" s="495"/>
      <c r="E121" s="465"/>
      <c r="F121" s="465"/>
      <c r="G121" s="497"/>
      <c r="H121" s="497"/>
      <c r="I121" s="528">
        <f t="shared" ref="I121:I125" si="5">E121:E121+G121</f>
        <v>0</v>
      </c>
      <c r="J121" s="528"/>
    </row>
    <row r="122" spans="1:10" hidden="1" x14ac:dyDescent="0.2">
      <c r="A122" s="42"/>
      <c r="B122" s="495"/>
      <c r="C122" s="495"/>
      <c r="D122" s="495"/>
      <c r="E122" s="465"/>
      <c r="F122" s="465"/>
      <c r="G122" s="497"/>
      <c r="H122" s="497"/>
      <c r="I122" s="528">
        <f t="shared" si="5"/>
        <v>0</v>
      </c>
      <c r="J122" s="528"/>
    </row>
    <row r="123" spans="1:10" hidden="1" x14ac:dyDescent="0.2">
      <c r="A123" s="42"/>
      <c r="B123" s="495"/>
      <c r="C123" s="495"/>
      <c r="D123" s="495"/>
      <c r="E123" s="465"/>
      <c r="F123" s="465"/>
      <c r="G123" s="497"/>
      <c r="H123" s="497"/>
      <c r="I123" s="528">
        <f t="shared" si="5"/>
        <v>0</v>
      </c>
      <c r="J123" s="528"/>
    </row>
    <row r="124" spans="1:10" hidden="1" x14ac:dyDescent="0.2">
      <c r="A124" s="42"/>
      <c r="B124" s="495"/>
      <c r="C124" s="495"/>
      <c r="D124" s="495"/>
      <c r="E124" s="465"/>
      <c r="F124" s="465"/>
      <c r="G124" s="497"/>
      <c r="H124" s="497"/>
      <c r="I124" s="528">
        <f t="shared" si="5"/>
        <v>0</v>
      </c>
      <c r="J124" s="528"/>
    </row>
    <row r="125" spans="1:10" hidden="1" x14ac:dyDescent="0.2">
      <c r="A125" s="42"/>
      <c r="B125" s="495"/>
      <c r="C125" s="495"/>
      <c r="D125" s="495"/>
      <c r="E125" s="465"/>
      <c r="F125" s="465"/>
      <c r="G125" s="497"/>
      <c r="H125" s="497"/>
      <c r="I125" s="528">
        <f t="shared" si="5"/>
        <v>0</v>
      </c>
      <c r="J125" s="528"/>
    </row>
    <row r="126" spans="1:10" hidden="1" x14ac:dyDescent="0.2">
      <c r="A126" s="42"/>
      <c r="B126" s="465" t="s">
        <v>13</v>
      </c>
      <c r="C126" s="465"/>
      <c r="D126" s="465"/>
      <c r="E126" s="465" t="s">
        <v>14</v>
      </c>
      <c r="F126" s="465"/>
      <c r="G126" s="497" t="s">
        <v>14</v>
      </c>
      <c r="H126" s="497"/>
      <c r="I126" s="528">
        <f>SUM(I120:J125)</f>
        <v>0</v>
      </c>
      <c r="J126" s="497"/>
    </row>
    <row r="127" spans="1:10" hidden="1" x14ac:dyDescent="0.2"/>
    <row r="128" spans="1:10" s="38" customFormat="1" hidden="1" x14ac:dyDescent="0.2">
      <c r="B128" s="38" t="s">
        <v>67</v>
      </c>
    </row>
    <row r="129" spans="1:10" hidden="1" x14ac:dyDescent="0.2"/>
    <row r="130" spans="1:10" hidden="1" x14ac:dyDescent="0.2">
      <c r="A130" s="36" t="s">
        <v>59</v>
      </c>
      <c r="E130" s="36">
        <v>244</v>
      </c>
    </row>
    <row r="131" spans="1:10" hidden="1" x14ac:dyDescent="0.2">
      <c r="A131" s="36" t="s">
        <v>56</v>
      </c>
      <c r="D131" s="100" t="s">
        <v>240</v>
      </c>
      <c r="E131" s="100"/>
      <c r="F131" s="100"/>
    </row>
    <row r="132" spans="1:10" hidden="1" x14ac:dyDescent="0.2"/>
    <row r="133" spans="1:10" hidden="1" x14ac:dyDescent="0.2">
      <c r="C133" s="36" t="s">
        <v>72</v>
      </c>
    </row>
    <row r="134" spans="1:10" hidden="1" x14ac:dyDescent="0.2"/>
    <row r="135" spans="1:10" ht="27" hidden="1" customHeight="1" x14ac:dyDescent="0.2">
      <c r="A135" s="49" t="s">
        <v>3</v>
      </c>
      <c r="B135" s="465" t="s">
        <v>16</v>
      </c>
      <c r="C135" s="465"/>
      <c r="D135" s="465" t="s">
        <v>68</v>
      </c>
      <c r="E135" s="465"/>
      <c r="F135" s="54" t="s">
        <v>69</v>
      </c>
      <c r="G135" s="497" t="s">
        <v>70</v>
      </c>
      <c r="H135" s="497"/>
      <c r="I135" s="465" t="s">
        <v>71</v>
      </c>
      <c r="J135" s="465"/>
    </row>
    <row r="136" spans="1:10" hidden="1" x14ac:dyDescent="0.2">
      <c r="A136" s="55">
        <v>1</v>
      </c>
      <c r="B136" s="494">
        <v>2</v>
      </c>
      <c r="C136" s="494"/>
      <c r="D136" s="494">
        <v>3</v>
      </c>
      <c r="E136" s="494"/>
      <c r="F136" s="55">
        <v>4</v>
      </c>
      <c r="G136" s="496">
        <v>5</v>
      </c>
      <c r="H136" s="496"/>
      <c r="I136" s="494">
        <v>6</v>
      </c>
      <c r="J136" s="494"/>
    </row>
    <row r="137" spans="1:10" hidden="1" x14ac:dyDescent="0.2">
      <c r="A137" s="40"/>
      <c r="B137" s="495"/>
      <c r="C137" s="495"/>
      <c r="D137" s="452"/>
      <c r="E137" s="452"/>
      <c r="F137" s="56"/>
      <c r="G137" s="480"/>
      <c r="H137" s="480"/>
      <c r="I137" s="452">
        <f>D137*F137*G137</f>
        <v>0</v>
      </c>
      <c r="J137" s="452"/>
    </row>
    <row r="138" spans="1:10" hidden="1" x14ac:dyDescent="0.2">
      <c r="A138" s="40"/>
      <c r="B138" s="495"/>
      <c r="C138" s="495"/>
      <c r="D138" s="452"/>
      <c r="E138" s="452"/>
      <c r="F138" s="56"/>
      <c r="G138" s="480"/>
      <c r="H138" s="480"/>
      <c r="I138" s="452">
        <f t="shared" ref="I138" si="6">D138*F138*G138</f>
        <v>0</v>
      </c>
      <c r="J138" s="452"/>
    </row>
    <row r="139" spans="1:10" hidden="1" x14ac:dyDescent="0.2">
      <c r="A139" s="40"/>
      <c r="B139" s="465" t="s">
        <v>13</v>
      </c>
      <c r="C139" s="465"/>
      <c r="D139" s="452" t="s">
        <v>14</v>
      </c>
      <c r="E139" s="452"/>
      <c r="F139" s="56" t="s">
        <v>14</v>
      </c>
      <c r="G139" s="480" t="s">
        <v>14</v>
      </c>
      <c r="H139" s="480"/>
      <c r="I139" s="452">
        <f>SUM(I137:J138)</f>
        <v>0</v>
      </c>
      <c r="J139" s="452"/>
    </row>
    <row r="140" spans="1:10" hidden="1" x14ac:dyDescent="0.2"/>
    <row r="141" spans="1:10" hidden="1" x14ac:dyDescent="0.2">
      <c r="A141" s="38"/>
      <c r="C141" s="36" t="s">
        <v>250</v>
      </c>
      <c r="D141" s="38"/>
      <c r="E141" s="38"/>
      <c r="F141" s="38"/>
      <c r="G141" s="38"/>
      <c r="H141" s="38"/>
      <c r="I141" s="38"/>
      <c r="J141" s="38"/>
    </row>
    <row r="142" spans="1:10" hidden="1" x14ac:dyDescent="0.2"/>
    <row r="143" spans="1:10" hidden="1" x14ac:dyDescent="0.2">
      <c r="A143" s="36" t="s">
        <v>59</v>
      </c>
      <c r="E143" s="36">
        <v>244</v>
      </c>
    </row>
    <row r="144" spans="1:10" hidden="1" x14ac:dyDescent="0.2">
      <c r="A144" s="36" t="s">
        <v>56</v>
      </c>
      <c r="D144" s="100" t="s">
        <v>240</v>
      </c>
      <c r="E144" s="100"/>
      <c r="F144" s="100"/>
    </row>
    <row r="145" spans="1:10" hidden="1" x14ac:dyDescent="0.2"/>
    <row r="146" spans="1:10" ht="24.6" hidden="1" customHeight="1" x14ac:dyDescent="0.2">
      <c r="A146" s="43" t="s">
        <v>3</v>
      </c>
      <c r="B146" s="465" t="s">
        <v>16</v>
      </c>
      <c r="C146" s="465"/>
      <c r="D146" s="465"/>
      <c r="E146" s="465" t="s">
        <v>173</v>
      </c>
      <c r="F146" s="465"/>
      <c r="G146" s="465" t="s">
        <v>74</v>
      </c>
      <c r="H146" s="465"/>
      <c r="I146" s="465" t="s">
        <v>75</v>
      </c>
      <c r="J146" s="465"/>
    </row>
    <row r="147" spans="1:10" hidden="1" x14ac:dyDescent="0.2">
      <c r="A147" s="57">
        <v>1</v>
      </c>
      <c r="B147" s="530">
        <v>2</v>
      </c>
      <c r="C147" s="530"/>
      <c r="D147" s="530"/>
      <c r="E147" s="530">
        <v>3</v>
      </c>
      <c r="F147" s="530"/>
      <c r="G147" s="466">
        <v>4</v>
      </c>
      <c r="H147" s="466"/>
      <c r="I147" s="466">
        <v>5</v>
      </c>
      <c r="J147" s="466"/>
    </row>
    <row r="148" spans="1:10" hidden="1" x14ac:dyDescent="0.2">
      <c r="A148" s="42"/>
      <c r="B148" s="495"/>
      <c r="C148" s="495"/>
      <c r="D148" s="495"/>
      <c r="E148" s="465"/>
      <c r="F148" s="465"/>
      <c r="G148" s="497"/>
      <c r="H148" s="497"/>
      <c r="I148" s="528">
        <f>E148:E148*G148</f>
        <v>0</v>
      </c>
      <c r="J148" s="528"/>
    </row>
    <row r="149" spans="1:10" hidden="1" x14ac:dyDescent="0.2">
      <c r="A149" s="42"/>
      <c r="B149" s="495"/>
      <c r="C149" s="495"/>
      <c r="D149" s="495"/>
      <c r="E149" s="465"/>
      <c r="F149" s="465"/>
      <c r="G149" s="497"/>
      <c r="H149" s="497"/>
      <c r="I149" s="528">
        <f t="shared" ref="I149:I153" si="7">E149:E149*G149</f>
        <v>0</v>
      </c>
      <c r="J149" s="528"/>
    </row>
    <row r="150" spans="1:10" hidden="1" x14ac:dyDescent="0.2">
      <c r="A150" s="42"/>
      <c r="B150" s="495"/>
      <c r="C150" s="495"/>
      <c r="D150" s="495"/>
      <c r="E150" s="465"/>
      <c r="F150" s="465"/>
      <c r="G150" s="497"/>
      <c r="H150" s="497"/>
      <c r="I150" s="528">
        <f t="shared" si="7"/>
        <v>0</v>
      </c>
      <c r="J150" s="528"/>
    </row>
    <row r="151" spans="1:10" hidden="1" x14ac:dyDescent="0.2">
      <c r="A151" s="42"/>
      <c r="B151" s="495"/>
      <c r="C151" s="495"/>
      <c r="D151" s="495"/>
      <c r="E151" s="465"/>
      <c r="F151" s="465"/>
      <c r="G151" s="497"/>
      <c r="H151" s="497"/>
      <c r="I151" s="528">
        <f t="shared" si="7"/>
        <v>0</v>
      </c>
      <c r="J151" s="528"/>
    </row>
    <row r="152" spans="1:10" hidden="1" x14ac:dyDescent="0.2">
      <c r="A152" s="42"/>
      <c r="B152" s="495"/>
      <c r="C152" s="495"/>
      <c r="D152" s="495"/>
      <c r="E152" s="465"/>
      <c r="F152" s="465"/>
      <c r="G152" s="497"/>
      <c r="H152" s="497"/>
      <c r="I152" s="528">
        <f t="shared" si="7"/>
        <v>0</v>
      </c>
      <c r="J152" s="528"/>
    </row>
    <row r="153" spans="1:10" hidden="1" x14ac:dyDescent="0.2">
      <c r="A153" s="42"/>
      <c r="B153" s="495"/>
      <c r="C153" s="495"/>
      <c r="D153" s="495"/>
      <c r="E153" s="465"/>
      <c r="F153" s="465"/>
      <c r="G153" s="497"/>
      <c r="H153" s="497"/>
      <c r="I153" s="528">
        <f t="shared" si="7"/>
        <v>0</v>
      </c>
      <c r="J153" s="528"/>
    </row>
    <row r="154" spans="1:10" hidden="1" x14ac:dyDescent="0.2">
      <c r="A154" s="42"/>
      <c r="B154" s="465" t="s">
        <v>13</v>
      </c>
      <c r="C154" s="465"/>
      <c r="D154" s="465"/>
      <c r="E154" s="465" t="s">
        <v>14</v>
      </c>
      <c r="F154" s="465"/>
      <c r="G154" s="497" t="s">
        <v>14</v>
      </c>
      <c r="H154" s="497"/>
      <c r="I154" s="528">
        <f>SUM(I148:J153)</f>
        <v>0</v>
      </c>
      <c r="J154" s="497"/>
    </row>
    <row r="155" spans="1:10" hidden="1" x14ac:dyDescent="0.2"/>
    <row r="156" spans="1:10" hidden="1" x14ac:dyDescent="0.2">
      <c r="C156" s="36" t="s">
        <v>77</v>
      </c>
    </row>
    <row r="157" spans="1:10" hidden="1" x14ac:dyDescent="0.2"/>
    <row r="158" spans="1:10" ht="34.9" hidden="1" customHeight="1" x14ac:dyDescent="0.2">
      <c r="A158" s="49" t="s">
        <v>3</v>
      </c>
      <c r="B158" s="465" t="s">
        <v>51</v>
      </c>
      <c r="C158" s="465"/>
      <c r="D158" s="465" t="s">
        <v>78</v>
      </c>
      <c r="E158" s="465"/>
      <c r="F158" s="54" t="s">
        <v>79</v>
      </c>
      <c r="G158" s="497" t="s">
        <v>80</v>
      </c>
      <c r="H158" s="497"/>
      <c r="I158" s="465" t="s">
        <v>71</v>
      </c>
      <c r="J158" s="465"/>
    </row>
    <row r="159" spans="1:10" s="58" customFormat="1" ht="9.6" hidden="1" customHeight="1" x14ac:dyDescent="0.2">
      <c r="A159" s="50">
        <v>1</v>
      </c>
      <c r="B159" s="530">
        <v>2</v>
      </c>
      <c r="C159" s="530"/>
      <c r="D159" s="530">
        <v>3</v>
      </c>
      <c r="E159" s="530"/>
      <c r="F159" s="50">
        <v>4</v>
      </c>
      <c r="G159" s="466">
        <v>5</v>
      </c>
      <c r="H159" s="466"/>
      <c r="I159" s="530">
        <v>6</v>
      </c>
      <c r="J159" s="530"/>
    </row>
    <row r="160" spans="1:10" hidden="1" x14ac:dyDescent="0.2">
      <c r="A160" s="40"/>
      <c r="B160" s="495"/>
      <c r="C160" s="495"/>
      <c r="D160" s="452"/>
      <c r="E160" s="452"/>
      <c r="F160" s="56"/>
      <c r="G160" s="480"/>
      <c r="H160" s="480"/>
      <c r="I160" s="452">
        <f>F160*G160*D160</f>
        <v>0</v>
      </c>
      <c r="J160" s="452"/>
    </row>
    <row r="161" spans="1:11" hidden="1" x14ac:dyDescent="0.2">
      <c r="A161" s="40"/>
      <c r="B161" s="495"/>
      <c r="C161" s="495"/>
      <c r="D161" s="452"/>
      <c r="E161" s="452"/>
      <c r="F161" s="56"/>
      <c r="G161" s="480"/>
      <c r="H161" s="480"/>
      <c r="I161" s="452">
        <f>F161*G161*D161</f>
        <v>0</v>
      </c>
      <c r="J161" s="452"/>
    </row>
    <row r="162" spans="1:11" hidden="1" x14ac:dyDescent="0.2">
      <c r="A162" s="40"/>
      <c r="B162" s="495"/>
      <c r="C162" s="495"/>
      <c r="D162" s="452"/>
      <c r="E162" s="452"/>
      <c r="F162" s="56"/>
      <c r="G162" s="480"/>
      <c r="H162" s="480"/>
      <c r="I162" s="452">
        <f t="shared" ref="I162:I164" si="8">F162*G162*D162</f>
        <v>0</v>
      </c>
      <c r="J162" s="452"/>
    </row>
    <row r="163" spans="1:11" hidden="1" x14ac:dyDescent="0.2">
      <c r="A163" s="40"/>
      <c r="B163" s="495"/>
      <c r="C163" s="495"/>
      <c r="D163" s="452"/>
      <c r="E163" s="452"/>
      <c r="F163" s="56"/>
      <c r="G163" s="480"/>
      <c r="H163" s="480"/>
      <c r="I163" s="452">
        <f t="shared" si="8"/>
        <v>0</v>
      </c>
      <c r="J163" s="452"/>
    </row>
    <row r="164" spans="1:11" hidden="1" x14ac:dyDescent="0.2">
      <c r="A164" s="40"/>
      <c r="B164" s="495"/>
      <c r="C164" s="495"/>
      <c r="D164" s="452"/>
      <c r="E164" s="452"/>
      <c r="F164" s="56"/>
      <c r="G164" s="480"/>
      <c r="H164" s="480"/>
      <c r="I164" s="452">
        <f t="shared" si="8"/>
        <v>0</v>
      </c>
      <c r="J164" s="452"/>
    </row>
    <row r="165" spans="1:11" hidden="1" x14ac:dyDescent="0.2">
      <c r="A165" s="40"/>
      <c r="B165" s="465" t="s">
        <v>13</v>
      </c>
      <c r="C165" s="465"/>
      <c r="D165" s="452" t="s">
        <v>14</v>
      </c>
      <c r="E165" s="452"/>
      <c r="F165" s="56" t="s">
        <v>14</v>
      </c>
      <c r="G165" s="480" t="s">
        <v>14</v>
      </c>
      <c r="H165" s="480"/>
      <c r="I165" s="452">
        <f>SUM(I160:J164)</f>
        <v>0</v>
      </c>
      <c r="J165" s="452"/>
      <c r="K165" s="45"/>
    </row>
    <row r="166" spans="1:11" hidden="1" x14ac:dyDescent="0.2"/>
    <row r="167" spans="1:11" hidden="1" x14ac:dyDescent="0.2">
      <c r="C167" s="36" t="s">
        <v>76</v>
      </c>
    </row>
    <row r="168" spans="1:11" hidden="1" x14ac:dyDescent="0.2"/>
    <row r="169" spans="1:11" ht="24.6" hidden="1" customHeight="1" x14ac:dyDescent="0.2">
      <c r="A169" s="43" t="s">
        <v>3</v>
      </c>
      <c r="B169" s="465" t="s">
        <v>51</v>
      </c>
      <c r="C169" s="465"/>
      <c r="D169" s="465"/>
      <c r="E169" s="465" t="s">
        <v>81</v>
      </c>
      <c r="F169" s="465"/>
      <c r="G169" s="465" t="s">
        <v>82</v>
      </c>
      <c r="H169" s="465"/>
      <c r="I169" s="465" t="s">
        <v>83</v>
      </c>
      <c r="J169" s="465"/>
    </row>
    <row r="170" spans="1:11" hidden="1" x14ac:dyDescent="0.2">
      <c r="A170" s="42">
        <v>1</v>
      </c>
      <c r="B170" s="465">
        <v>2</v>
      </c>
      <c r="C170" s="465"/>
      <c r="D170" s="465"/>
      <c r="E170" s="465">
        <v>3</v>
      </c>
      <c r="F170" s="465"/>
      <c r="G170" s="497">
        <v>4</v>
      </c>
      <c r="H170" s="497"/>
      <c r="I170" s="497">
        <v>5</v>
      </c>
      <c r="J170" s="497"/>
    </row>
    <row r="171" spans="1:11" hidden="1" x14ac:dyDescent="0.2">
      <c r="A171" s="42"/>
      <c r="B171" s="495"/>
      <c r="C171" s="495"/>
      <c r="D171" s="495"/>
      <c r="E171" s="465"/>
      <c r="F171" s="465"/>
      <c r="G171" s="497"/>
      <c r="H171" s="497"/>
      <c r="I171" s="528">
        <f>E171:E171*G171</f>
        <v>0</v>
      </c>
      <c r="J171" s="528"/>
    </row>
    <row r="172" spans="1:11" hidden="1" x14ac:dyDescent="0.2">
      <c r="A172" s="42"/>
      <c r="B172" s="495"/>
      <c r="C172" s="495"/>
      <c r="D172" s="495"/>
      <c r="E172" s="465"/>
      <c r="F172" s="465"/>
      <c r="G172" s="497"/>
      <c r="H172" s="497"/>
      <c r="I172" s="528">
        <f t="shared" ref="I172:I176" si="9">E172:E172*G172</f>
        <v>0</v>
      </c>
      <c r="J172" s="528"/>
    </row>
    <row r="173" spans="1:11" hidden="1" x14ac:dyDescent="0.2">
      <c r="A173" s="42"/>
      <c r="B173" s="495"/>
      <c r="C173" s="495"/>
      <c r="D173" s="495"/>
      <c r="E173" s="465"/>
      <c r="F173" s="465"/>
      <c r="G173" s="497"/>
      <c r="H173" s="497"/>
      <c r="I173" s="528">
        <f t="shared" si="9"/>
        <v>0</v>
      </c>
      <c r="J173" s="528"/>
    </row>
    <row r="174" spans="1:11" hidden="1" x14ac:dyDescent="0.2">
      <c r="A174" s="42"/>
      <c r="B174" s="495"/>
      <c r="C174" s="495"/>
      <c r="D174" s="495"/>
      <c r="E174" s="465"/>
      <c r="F174" s="465"/>
      <c r="G174" s="497"/>
      <c r="H174" s="497"/>
      <c r="I174" s="528">
        <f t="shared" si="9"/>
        <v>0</v>
      </c>
      <c r="J174" s="528"/>
    </row>
    <row r="175" spans="1:11" hidden="1" x14ac:dyDescent="0.2">
      <c r="A175" s="42"/>
      <c r="B175" s="495"/>
      <c r="C175" s="495"/>
      <c r="D175" s="495"/>
      <c r="E175" s="465"/>
      <c r="F175" s="465"/>
      <c r="G175" s="497"/>
      <c r="H175" s="497"/>
      <c r="I175" s="528">
        <f t="shared" si="9"/>
        <v>0</v>
      </c>
      <c r="J175" s="528"/>
    </row>
    <row r="176" spans="1:11" hidden="1" x14ac:dyDescent="0.2">
      <c r="A176" s="42"/>
      <c r="B176" s="495"/>
      <c r="C176" s="495"/>
      <c r="D176" s="495"/>
      <c r="E176" s="465"/>
      <c r="F176" s="465"/>
      <c r="G176" s="497"/>
      <c r="H176" s="497"/>
      <c r="I176" s="528">
        <f t="shared" si="9"/>
        <v>0</v>
      </c>
      <c r="J176" s="528"/>
    </row>
    <row r="177" spans="1:11" hidden="1" x14ac:dyDescent="0.2">
      <c r="A177" s="42"/>
      <c r="B177" s="465" t="s">
        <v>13</v>
      </c>
      <c r="C177" s="465"/>
      <c r="D177" s="465"/>
      <c r="E177" s="465" t="s">
        <v>14</v>
      </c>
      <c r="F177" s="465"/>
      <c r="G177" s="497" t="s">
        <v>14</v>
      </c>
      <c r="H177" s="497"/>
      <c r="I177" s="528">
        <f>SUM(I171:J176)</f>
        <v>0</v>
      </c>
      <c r="J177" s="497"/>
    </row>
    <row r="179" spans="1:11" x14ac:dyDescent="0.2">
      <c r="C179" s="36" t="s">
        <v>170</v>
      </c>
    </row>
    <row r="181" spans="1:11" ht="28.15" customHeight="1" x14ac:dyDescent="0.2">
      <c r="A181" s="43" t="s">
        <v>3</v>
      </c>
      <c r="B181" s="465" t="s">
        <v>16</v>
      </c>
      <c r="C181" s="465"/>
      <c r="D181" s="465"/>
      <c r="E181" s="465" t="s">
        <v>84</v>
      </c>
      <c r="F181" s="465"/>
      <c r="G181" s="465" t="s">
        <v>85</v>
      </c>
      <c r="H181" s="465"/>
      <c r="I181" s="465" t="s">
        <v>86</v>
      </c>
      <c r="J181" s="465"/>
    </row>
    <row r="182" spans="1:11" x14ac:dyDescent="0.2">
      <c r="A182" s="42">
        <v>1</v>
      </c>
      <c r="B182" s="487">
        <v>2</v>
      </c>
      <c r="C182" s="487"/>
      <c r="D182" s="487"/>
      <c r="E182" s="487">
        <v>3</v>
      </c>
      <c r="F182" s="487"/>
      <c r="G182" s="468">
        <v>4</v>
      </c>
      <c r="H182" s="468"/>
      <c r="I182" s="468">
        <v>5</v>
      </c>
      <c r="J182" s="468"/>
    </row>
    <row r="183" spans="1:11" ht="28.9" customHeight="1" x14ac:dyDescent="0.2">
      <c r="A183" s="42">
        <v>1</v>
      </c>
      <c r="B183" s="541" t="s">
        <v>321</v>
      </c>
      <c r="C183" s="541"/>
      <c r="D183" s="541"/>
      <c r="E183" s="542" t="s">
        <v>351</v>
      </c>
      <c r="F183" s="543"/>
      <c r="G183" s="469">
        <v>1</v>
      </c>
      <c r="H183" s="469"/>
      <c r="I183" s="470">
        <v>60372</v>
      </c>
      <c r="J183" s="470"/>
      <c r="K183" s="36">
        <v>225</v>
      </c>
    </row>
    <row r="184" spans="1:11" x14ac:dyDescent="0.2">
      <c r="A184" s="42">
        <v>2</v>
      </c>
      <c r="B184" s="463" t="s">
        <v>352</v>
      </c>
      <c r="C184" s="463"/>
      <c r="D184" s="463"/>
      <c r="E184" s="544"/>
      <c r="F184" s="545"/>
      <c r="G184" s="468">
        <v>1</v>
      </c>
      <c r="H184" s="468"/>
      <c r="I184" s="480">
        <v>130000</v>
      </c>
      <c r="J184" s="480"/>
    </row>
    <row r="185" spans="1:11" hidden="1" x14ac:dyDescent="0.2">
      <c r="A185" s="42">
        <v>3</v>
      </c>
      <c r="B185" s="463"/>
      <c r="C185" s="463"/>
      <c r="D185" s="463"/>
      <c r="E185" s="452"/>
      <c r="F185" s="452"/>
      <c r="G185" s="468"/>
      <c r="H185" s="468"/>
      <c r="I185" s="480"/>
      <c r="J185" s="480"/>
    </row>
    <row r="186" spans="1:11" ht="24.6" hidden="1" customHeight="1" x14ac:dyDescent="0.2">
      <c r="A186" s="42">
        <v>4</v>
      </c>
      <c r="B186" s="463"/>
      <c r="C186" s="463"/>
      <c r="D186" s="463"/>
      <c r="E186" s="452"/>
      <c r="F186" s="452"/>
      <c r="G186" s="468"/>
      <c r="H186" s="468"/>
      <c r="I186" s="480"/>
      <c r="J186" s="480"/>
    </row>
    <row r="187" spans="1:11" hidden="1" x14ac:dyDescent="0.2">
      <c r="A187" s="42">
        <v>5</v>
      </c>
      <c r="B187" s="463"/>
      <c r="C187" s="463"/>
      <c r="D187" s="463"/>
      <c r="E187" s="452"/>
      <c r="F187" s="452"/>
      <c r="G187" s="468"/>
      <c r="H187" s="468"/>
      <c r="I187" s="480"/>
      <c r="J187" s="480"/>
    </row>
    <row r="188" spans="1:11" hidden="1" x14ac:dyDescent="0.2">
      <c r="A188" s="42">
        <v>6</v>
      </c>
      <c r="B188" s="463"/>
      <c r="C188" s="463"/>
      <c r="D188" s="463"/>
      <c r="E188" s="452"/>
      <c r="F188" s="452"/>
      <c r="G188" s="468"/>
      <c r="H188" s="468"/>
      <c r="I188" s="480"/>
      <c r="J188" s="480"/>
    </row>
    <row r="189" spans="1:11" hidden="1" x14ac:dyDescent="0.2">
      <c r="A189" s="42">
        <v>7</v>
      </c>
      <c r="B189" s="463"/>
      <c r="C189" s="463"/>
      <c r="D189" s="463"/>
      <c r="E189" s="452"/>
      <c r="F189" s="452"/>
      <c r="G189" s="468"/>
      <c r="H189" s="468"/>
      <c r="I189" s="480"/>
      <c r="J189" s="480"/>
    </row>
    <row r="190" spans="1:11" hidden="1" x14ac:dyDescent="0.2">
      <c r="A190" s="42">
        <v>8</v>
      </c>
      <c r="B190" s="463"/>
      <c r="C190" s="463"/>
      <c r="D190" s="463"/>
      <c r="E190" s="452"/>
      <c r="F190" s="452"/>
      <c r="G190" s="468"/>
      <c r="H190" s="468"/>
      <c r="I190" s="480"/>
      <c r="J190" s="480"/>
    </row>
    <row r="191" spans="1:11" hidden="1" x14ac:dyDescent="0.2">
      <c r="A191" s="42">
        <v>9</v>
      </c>
      <c r="B191" s="463"/>
      <c r="C191" s="463"/>
      <c r="D191" s="463"/>
      <c r="E191" s="452"/>
      <c r="F191" s="452"/>
      <c r="G191" s="468"/>
      <c r="H191" s="468"/>
      <c r="I191" s="480"/>
      <c r="J191" s="480"/>
    </row>
    <row r="192" spans="1:11" hidden="1" x14ac:dyDescent="0.2">
      <c r="A192" s="42">
        <v>10</v>
      </c>
      <c r="B192" s="463"/>
      <c r="C192" s="463"/>
      <c r="D192" s="463"/>
      <c r="E192" s="452"/>
      <c r="F192" s="452"/>
      <c r="G192" s="468"/>
      <c r="H192" s="468"/>
      <c r="I192" s="480"/>
      <c r="J192" s="480"/>
    </row>
    <row r="193" spans="1:12" hidden="1" x14ac:dyDescent="0.2">
      <c r="A193" s="42">
        <v>11</v>
      </c>
      <c r="B193" s="463"/>
      <c r="C193" s="463"/>
      <c r="D193" s="463"/>
      <c r="E193" s="452"/>
      <c r="F193" s="452"/>
      <c r="G193" s="468"/>
      <c r="H193" s="468"/>
      <c r="I193" s="480"/>
      <c r="J193" s="480"/>
    </row>
    <row r="194" spans="1:12" hidden="1" x14ac:dyDescent="0.2">
      <c r="A194" s="42">
        <v>12</v>
      </c>
      <c r="B194" s="463"/>
      <c r="C194" s="463"/>
      <c r="D194" s="463"/>
      <c r="E194" s="452"/>
      <c r="F194" s="452"/>
      <c r="G194" s="468"/>
      <c r="H194" s="468"/>
      <c r="I194" s="480"/>
      <c r="J194" s="480"/>
    </row>
    <row r="195" spans="1:12" hidden="1" x14ac:dyDescent="0.2">
      <c r="A195" s="42">
        <v>13</v>
      </c>
      <c r="B195" s="463"/>
      <c r="C195" s="463"/>
      <c r="D195" s="463"/>
      <c r="E195" s="452"/>
      <c r="F195" s="452"/>
      <c r="G195" s="468"/>
      <c r="H195" s="468"/>
      <c r="I195" s="480"/>
      <c r="J195" s="480"/>
    </row>
    <row r="196" spans="1:12" hidden="1" x14ac:dyDescent="0.2">
      <c r="A196" s="42">
        <v>14</v>
      </c>
      <c r="B196" s="463"/>
      <c r="C196" s="463"/>
      <c r="D196" s="463"/>
      <c r="E196" s="452"/>
      <c r="F196" s="452"/>
      <c r="G196" s="468"/>
      <c r="H196" s="468"/>
      <c r="I196" s="480"/>
      <c r="J196" s="480"/>
    </row>
    <row r="197" spans="1:12" x14ac:dyDescent="0.2">
      <c r="A197" s="42"/>
      <c r="B197" s="463" t="s">
        <v>13</v>
      </c>
      <c r="C197" s="463"/>
      <c r="D197" s="463"/>
      <c r="E197" s="452" t="s">
        <v>14</v>
      </c>
      <c r="F197" s="452"/>
      <c r="G197" s="480" t="s">
        <v>14</v>
      </c>
      <c r="H197" s="480"/>
      <c r="I197" s="480">
        <f>SUM(I183:J196)</f>
        <v>190372</v>
      </c>
      <c r="J197" s="480"/>
      <c r="K197" s="45"/>
      <c r="L197" s="45"/>
    </row>
    <row r="198" spans="1:12" x14ac:dyDescent="0.2">
      <c r="B198" s="59"/>
      <c r="C198" s="59"/>
      <c r="D198" s="59"/>
      <c r="E198" s="45"/>
      <c r="F198" s="45"/>
      <c r="G198" s="45"/>
      <c r="H198" s="45"/>
      <c r="I198" s="45"/>
      <c r="J198" s="45"/>
    </row>
    <row r="199" spans="1:12" hidden="1" x14ac:dyDescent="0.2">
      <c r="B199" s="60"/>
      <c r="C199" s="60" t="s">
        <v>171</v>
      </c>
      <c r="D199" s="60"/>
    </row>
    <row r="200" spans="1:12" hidden="1" x14ac:dyDescent="0.2">
      <c r="B200" s="60"/>
      <c r="C200" s="60"/>
      <c r="D200" s="60"/>
    </row>
    <row r="201" spans="1:12" ht="22.15" hidden="1" customHeight="1" x14ac:dyDescent="0.2">
      <c r="A201" s="43" t="s">
        <v>3</v>
      </c>
      <c r="B201" s="508" t="s">
        <v>16</v>
      </c>
      <c r="C201" s="509"/>
      <c r="D201" s="509"/>
      <c r="E201" s="509"/>
      <c r="F201" s="510"/>
      <c r="G201" s="465" t="s">
        <v>87</v>
      </c>
      <c r="H201" s="465"/>
      <c r="I201" s="465" t="s">
        <v>88</v>
      </c>
      <c r="J201" s="465"/>
    </row>
    <row r="202" spans="1:12" hidden="1" x14ac:dyDescent="0.2">
      <c r="A202" s="42">
        <v>1</v>
      </c>
      <c r="B202" s="508">
        <v>2</v>
      </c>
      <c r="C202" s="509"/>
      <c r="D202" s="509"/>
      <c r="E202" s="509"/>
      <c r="F202" s="510"/>
      <c r="G202" s="497">
        <v>3</v>
      </c>
      <c r="H202" s="497"/>
      <c r="I202" s="497">
        <v>4</v>
      </c>
      <c r="J202" s="497"/>
    </row>
    <row r="203" spans="1:12" hidden="1" x14ac:dyDescent="0.2">
      <c r="A203" s="42">
        <v>1</v>
      </c>
      <c r="B203" s="476"/>
      <c r="C203" s="477"/>
      <c r="D203" s="477"/>
      <c r="E203" s="477"/>
      <c r="F203" s="478"/>
      <c r="G203" s="468"/>
      <c r="H203" s="468"/>
      <c r="I203" s="480"/>
      <c r="J203" s="480"/>
    </row>
    <row r="204" spans="1:12" hidden="1" x14ac:dyDescent="0.2">
      <c r="A204" s="42">
        <v>2</v>
      </c>
      <c r="B204" s="476"/>
      <c r="C204" s="477"/>
      <c r="D204" s="477"/>
      <c r="E204" s="477"/>
      <c r="F204" s="478"/>
      <c r="G204" s="468"/>
      <c r="H204" s="468"/>
      <c r="I204" s="480"/>
      <c r="J204" s="480"/>
    </row>
    <row r="205" spans="1:12" hidden="1" x14ac:dyDescent="0.2">
      <c r="A205" s="42">
        <v>3</v>
      </c>
      <c r="B205" s="476"/>
      <c r="C205" s="477"/>
      <c r="D205" s="477"/>
      <c r="E205" s="477"/>
      <c r="F205" s="478"/>
      <c r="G205" s="468"/>
      <c r="H205" s="468"/>
      <c r="I205" s="480"/>
      <c r="J205" s="480"/>
    </row>
    <row r="206" spans="1:12" hidden="1" x14ac:dyDescent="0.2">
      <c r="A206" s="42">
        <v>4</v>
      </c>
      <c r="B206" s="476"/>
      <c r="C206" s="477"/>
      <c r="D206" s="477"/>
      <c r="E206" s="477"/>
      <c r="F206" s="478"/>
      <c r="G206" s="468"/>
      <c r="H206" s="468"/>
      <c r="I206" s="480"/>
      <c r="J206" s="480"/>
    </row>
    <row r="207" spans="1:12" hidden="1" x14ac:dyDescent="0.2">
      <c r="A207" s="42">
        <v>5</v>
      </c>
      <c r="B207" s="476"/>
      <c r="C207" s="477"/>
      <c r="D207" s="477"/>
      <c r="E207" s="477"/>
      <c r="F207" s="478"/>
      <c r="G207" s="468"/>
      <c r="H207" s="468"/>
      <c r="I207" s="480"/>
      <c r="J207" s="480"/>
    </row>
    <row r="208" spans="1:12" hidden="1" x14ac:dyDescent="0.2">
      <c r="A208" s="42">
        <v>6</v>
      </c>
      <c r="B208" s="476"/>
      <c r="C208" s="477"/>
      <c r="D208" s="477"/>
      <c r="E208" s="477"/>
      <c r="F208" s="478"/>
      <c r="G208" s="468"/>
      <c r="H208" s="468"/>
      <c r="I208" s="480"/>
      <c r="J208" s="480"/>
    </row>
    <row r="209" spans="1:10" hidden="1" x14ac:dyDescent="0.2">
      <c r="A209" s="42">
        <v>7</v>
      </c>
      <c r="B209" s="476"/>
      <c r="C209" s="477"/>
      <c r="D209" s="477"/>
      <c r="E209" s="477"/>
      <c r="F209" s="478"/>
      <c r="G209" s="468"/>
      <c r="H209" s="468"/>
      <c r="I209" s="480"/>
      <c r="J209" s="480"/>
    </row>
    <row r="210" spans="1:10" hidden="1" x14ac:dyDescent="0.2">
      <c r="A210" s="42">
        <v>8</v>
      </c>
      <c r="B210" s="476"/>
      <c r="C210" s="477"/>
      <c r="D210" s="477"/>
      <c r="E210" s="477"/>
      <c r="F210" s="478"/>
      <c r="G210" s="468"/>
      <c r="H210" s="468"/>
      <c r="I210" s="480"/>
      <c r="J210" s="480"/>
    </row>
    <row r="211" spans="1:10" hidden="1" x14ac:dyDescent="0.2">
      <c r="A211" s="42">
        <v>9</v>
      </c>
      <c r="B211" s="476"/>
      <c r="C211" s="477"/>
      <c r="D211" s="477"/>
      <c r="E211" s="477"/>
      <c r="F211" s="478"/>
      <c r="G211" s="468"/>
      <c r="H211" s="468"/>
      <c r="I211" s="480"/>
      <c r="J211" s="480"/>
    </row>
    <row r="212" spans="1:10" hidden="1" x14ac:dyDescent="0.2">
      <c r="A212" s="42">
        <v>10</v>
      </c>
      <c r="B212" s="476"/>
      <c r="C212" s="477"/>
      <c r="D212" s="477"/>
      <c r="E212" s="477"/>
      <c r="F212" s="478"/>
      <c r="G212" s="468"/>
      <c r="H212" s="468"/>
      <c r="I212" s="480">
        <f t="shared" ref="I212" si="10">E212:E212*G212</f>
        <v>0</v>
      </c>
      <c r="J212" s="480"/>
    </row>
    <row r="213" spans="1:10" hidden="1" x14ac:dyDescent="0.2">
      <c r="A213" s="42"/>
      <c r="B213" s="508" t="s">
        <v>13</v>
      </c>
      <c r="C213" s="509"/>
      <c r="D213" s="509"/>
      <c r="E213" s="509"/>
      <c r="F213" s="510"/>
      <c r="G213" s="480" t="s">
        <v>14</v>
      </c>
      <c r="H213" s="480"/>
      <c r="I213" s="480">
        <f>SUM(I203:J212)</f>
        <v>0</v>
      </c>
      <c r="J213" s="480"/>
    </row>
    <row r="214" spans="1:10" hidden="1" x14ac:dyDescent="0.2"/>
    <row r="215" spans="1:10" x14ac:dyDescent="0.2">
      <c r="C215" s="36" t="s">
        <v>89</v>
      </c>
    </row>
    <row r="217" spans="1:10" ht="22.15" customHeight="1" x14ac:dyDescent="0.2">
      <c r="A217" s="43" t="s">
        <v>3</v>
      </c>
      <c r="B217" s="465" t="s">
        <v>16</v>
      </c>
      <c r="C217" s="465"/>
      <c r="D217" s="465"/>
      <c r="E217" s="465" t="s">
        <v>81</v>
      </c>
      <c r="F217" s="465"/>
      <c r="G217" s="465" t="s">
        <v>90</v>
      </c>
      <c r="H217" s="465"/>
      <c r="I217" s="465" t="s">
        <v>75</v>
      </c>
      <c r="J217" s="465"/>
    </row>
    <row r="218" spans="1:10" x14ac:dyDescent="0.2">
      <c r="A218" s="42">
        <v>1</v>
      </c>
      <c r="B218" s="487">
        <v>2</v>
      </c>
      <c r="C218" s="487"/>
      <c r="D218" s="487"/>
      <c r="E218" s="487">
        <v>3</v>
      </c>
      <c r="F218" s="487"/>
      <c r="G218" s="468">
        <v>4</v>
      </c>
      <c r="H218" s="468"/>
      <c r="I218" s="468">
        <v>5</v>
      </c>
      <c r="J218" s="468"/>
    </row>
    <row r="219" spans="1:10" x14ac:dyDescent="0.2">
      <c r="A219" s="42"/>
      <c r="B219" s="536" t="s">
        <v>251</v>
      </c>
      <c r="C219" s="537"/>
      <c r="D219" s="538"/>
      <c r="E219" s="539">
        <f>488*150</f>
        <v>73200</v>
      </c>
      <c r="F219" s="540"/>
      <c r="G219" s="483">
        <v>112</v>
      </c>
      <c r="H219" s="484"/>
      <c r="I219" s="483">
        <v>5862070</v>
      </c>
      <c r="J219" s="484"/>
    </row>
    <row r="220" spans="1:10" x14ac:dyDescent="0.2">
      <c r="A220" s="42"/>
      <c r="B220" s="536" t="s">
        <v>252</v>
      </c>
      <c r="C220" s="537"/>
      <c r="D220" s="538"/>
      <c r="E220" s="539">
        <f>44*150</f>
        <v>6600</v>
      </c>
      <c r="F220" s="540"/>
      <c r="G220" s="483">
        <v>87</v>
      </c>
      <c r="H220" s="484"/>
      <c r="I220" s="483">
        <f>E220*G220-7206</f>
        <v>566994</v>
      </c>
      <c r="J220" s="484"/>
    </row>
    <row r="221" spans="1:10" ht="12" customHeight="1" x14ac:dyDescent="0.2">
      <c r="A221" s="42"/>
      <c r="B221" s="536" t="s">
        <v>253</v>
      </c>
      <c r="C221" s="537"/>
      <c r="D221" s="538"/>
      <c r="E221" s="539">
        <f>25*150</f>
        <v>3750</v>
      </c>
      <c r="F221" s="540"/>
      <c r="G221" s="483">
        <v>56</v>
      </c>
      <c r="H221" s="484"/>
      <c r="I221" s="483">
        <f t="shared" ref="I221:I222" si="11">E221*G221</f>
        <v>210000</v>
      </c>
      <c r="J221" s="484"/>
    </row>
    <row r="222" spans="1:10" ht="23.45" customHeight="1" x14ac:dyDescent="0.2">
      <c r="A222" s="42"/>
      <c r="B222" s="536" t="s">
        <v>254</v>
      </c>
      <c r="C222" s="537"/>
      <c r="D222" s="538"/>
      <c r="E222" s="539">
        <f>40*150</f>
        <v>6000</v>
      </c>
      <c r="F222" s="540"/>
      <c r="G222" s="483">
        <v>50</v>
      </c>
      <c r="H222" s="484"/>
      <c r="I222" s="483">
        <f t="shared" si="11"/>
        <v>300000</v>
      </c>
      <c r="J222" s="484"/>
    </row>
    <row r="223" spans="1:10" x14ac:dyDescent="0.2">
      <c r="A223" s="42"/>
      <c r="B223" s="536" t="s">
        <v>255</v>
      </c>
      <c r="C223" s="537"/>
      <c r="D223" s="538"/>
      <c r="E223" s="539">
        <f>488*246</f>
        <v>120048</v>
      </c>
      <c r="F223" s="540"/>
      <c r="G223" s="483">
        <v>8</v>
      </c>
      <c r="H223" s="484"/>
      <c r="I223" s="483">
        <f>E223*G223</f>
        <v>960384</v>
      </c>
      <c r="J223" s="484"/>
    </row>
    <row r="224" spans="1:10" x14ac:dyDescent="0.2">
      <c r="A224" s="42"/>
      <c r="B224" s="536" t="s">
        <v>256</v>
      </c>
      <c r="C224" s="537"/>
      <c r="D224" s="538"/>
      <c r="E224" s="539">
        <f>44*246</f>
        <v>10824</v>
      </c>
      <c r="F224" s="540"/>
      <c r="G224" s="483">
        <v>8</v>
      </c>
      <c r="H224" s="484"/>
      <c r="I224" s="483">
        <f t="shared" ref="I224:I226" si="12">E224*G224</f>
        <v>86592</v>
      </c>
      <c r="J224" s="484"/>
    </row>
    <row r="225" spans="1:13" x14ac:dyDescent="0.2">
      <c r="A225" s="42"/>
      <c r="B225" s="536" t="s">
        <v>257</v>
      </c>
      <c r="C225" s="537"/>
      <c r="D225" s="538"/>
      <c r="E225" s="539">
        <f>25*246</f>
        <v>6150</v>
      </c>
      <c r="F225" s="540"/>
      <c r="G225" s="483">
        <v>4</v>
      </c>
      <c r="H225" s="484"/>
      <c r="I225" s="483">
        <f t="shared" si="12"/>
        <v>24600</v>
      </c>
      <c r="J225" s="484"/>
      <c r="L225" s="45"/>
      <c r="M225" s="32"/>
    </row>
    <row r="226" spans="1:13" ht="21.6" customHeight="1" x14ac:dyDescent="0.2">
      <c r="A226" s="42"/>
      <c r="B226" s="536" t="s">
        <v>353</v>
      </c>
      <c r="C226" s="537"/>
      <c r="D226" s="538"/>
      <c r="E226" s="539">
        <f>40*246</f>
        <v>9840</v>
      </c>
      <c r="F226" s="540"/>
      <c r="G226" s="483">
        <v>4</v>
      </c>
      <c r="H226" s="484"/>
      <c r="I226" s="483">
        <f t="shared" si="12"/>
        <v>39360</v>
      </c>
      <c r="J226" s="484"/>
    </row>
    <row r="227" spans="1:13" hidden="1" x14ac:dyDescent="0.2">
      <c r="A227" s="42"/>
      <c r="B227" s="463"/>
      <c r="C227" s="463"/>
      <c r="D227" s="463"/>
      <c r="E227" s="539"/>
      <c r="F227" s="540"/>
      <c r="G227" s="483"/>
      <c r="H227" s="484"/>
      <c r="I227" s="480"/>
      <c r="J227" s="480"/>
      <c r="K227" s="534"/>
      <c r="L227" s="535"/>
      <c r="M227" s="45"/>
    </row>
    <row r="228" spans="1:13" hidden="1" x14ac:dyDescent="0.2">
      <c r="A228" s="42"/>
      <c r="B228" s="536"/>
      <c r="C228" s="537"/>
      <c r="D228" s="538"/>
      <c r="E228" s="539"/>
      <c r="F228" s="540"/>
      <c r="G228" s="483"/>
      <c r="H228" s="484"/>
      <c r="I228" s="480"/>
      <c r="J228" s="480"/>
      <c r="K228" s="534"/>
      <c r="L228" s="535"/>
      <c r="M228" s="45"/>
    </row>
    <row r="229" spans="1:13" hidden="1" x14ac:dyDescent="0.2">
      <c r="B229" s="187"/>
      <c r="C229" s="188"/>
      <c r="D229" s="189"/>
      <c r="E229" s="190"/>
      <c r="F229" s="191"/>
      <c r="G229" s="181"/>
      <c r="H229" s="192"/>
      <c r="I229" s="480"/>
      <c r="J229" s="480"/>
      <c r="K229" s="534"/>
      <c r="L229" s="535"/>
      <c r="M229" s="45"/>
    </row>
    <row r="230" spans="1:13" hidden="1" x14ac:dyDescent="0.2">
      <c r="B230" s="187"/>
      <c r="C230" s="188"/>
      <c r="D230" s="189"/>
      <c r="E230" s="190"/>
      <c r="F230" s="191"/>
      <c r="G230" s="181"/>
      <c r="H230" s="192"/>
      <c r="I230" s="480"/>
      <c r="J230" s="480"/>
      <c r="K230" s="534"/>
      <c r="L230" s="535"/>
      <c r="M230" s="45"/>
    </row>
    <row r="231" spans="1:13" hidden="1" x14ac:dyDescent="0.2">
      <c r="B231" s="463"/>
      <c r="C231" s="463"/>
      <c r="D231" s="463"/>
      <c r="E231" s="487"/>
      <c r="F231" s="487"/>
      <c r="G231" s="480"/>
      <c r="H231" s="480"/>
      <c r="I231" s="480"/>
      <c r="J231" s="480"/>
      <c r="K231" s="534"/>
      <c r="L231" s="535"/>
      <c r="M231" s="45"/>
    </row>
    <row r="232" spans="1:13" x14ac:dyDescent="0.2">
      <c r="B232" s="463"/>
      <c r="C232" s="463"/>
      <c r="D232" s="463"/>
      <c r="E232" s="452"/>
      <c r="F232" s="452"/>
      <c r="G232" s="480" t="s">
        <v>14</v>
      </c>
      <c r="H232" s="480"/>
      <c r="I232" s="480">
        <f>SUM(I219:J231)</f>
        <v>8050000</v>
      </c>
      <c r="J232" s="480"/>
      <c r="K232" s="45"/>
      <c r="L232" s="45"/>
      <c r="M232" s="45"/>
    </row>
    <row r="233" spans="1:13" x14ac:dyDescent="0.2">
      <c r="B233" s="36" t="s">
        <v>422</v>
      </c>
      <c r="C233" s="60"/>
      <c r="D233" s="60"/>
      <c r="I233" s="533"/>
      <c r="J233" s="533"/>
      <c r="K233" s="45"/>
      <c r="L233" s="45"/>
      <c r="M233" s="45"/>
    </row>
    <row r="234" spans="1:13" x14ac:dyDescent="0.2">
      <c r="K234" s="45"/>
      <c r="L234" s="45"/>
      <c r="M234" s="45"/>
    </row>
    <row r="235" spans="1:13" x14ac:dyDescent="0.2">
      <c r="B235" s="36" t="s">
        <v>183</v>
      </c>
      <c r="J235" s="45">
        <f>I233+I232+I197</f>
        <v>8240372</v>
      </c>
      <c r="K235" s="45"/>
      <c r="L235" s="45"/>
      <c r="M235" s="45"/>
    </row>
    <row r="236" spans="1:13" x14ac:dyDescent="0.2">
      <c r="B236" s="18" t="s">
        <v>246</v>
      </c>
      <c r="C236" s="18"/>
      <c r="D236" s="18"/>
      <c r="E236" s="18"/>
      <c r="F236" s="18"/>
      <c r="G236" s="18"/>
      <c r="H236" s="18"/>
      <c r="I236" s="18"/>
      <c r="J236" s="30">
        <f>I232+I213+I197+I177+I165+I154+I139+I126+I233</f>
        <v>8240372</v>
      </c>
      <c r="K236" s="45"/>
      <c r="L236" s="45"/>
    </row>
    <row r="242" spans="1:8" x14ac:dyDescent="0.2">
      <c r="A242" s="120"/>
      <c r="B242" s="121"/>
      <c r="C242" s="121"/>
      <c r="D242" s="122"/>
      <c r="E242" s="122"/>
      <c r="F242" s="121"/>
    </row>
    <row r="243" spans="1:8" x14ac:dyDescent="0.2">
      <c r="B243" s="121"/>
      <c r="E243" s="121"/>
      <c r="F243" s="122"/>
      <c r="G243" s="122"/>
      <c r="H243" s="121"/>
    </row>
    <row r="244" spans="1:8" x14ac:dyDescent="0.2">
      <c r="B244" s="121"/>
      <c r="E244" s="121"/>
      <c r="F244" s="122"/>
      <c r="G244" s="122"/>
      <c r="H244" s="121"/>
    </row>
    <row r="245" spans="1:8" x14ac:dyDescent="0.2">
      <c r="B245" s="121"/>
      <c r="E245" s="121"/>
      <c r="F245" s="122"/>
      <c r="G245" s="122"/>
      <c r="H245" s="121"/>
    </row>
    <row r="246" spans="1:8" x14ac:dyDescent="0.2">
      <c r="A246" s="120"/>
      <c r="B246" s="121"/>
      <c r="E246" s="121"/>
      <c r="F246" s="122"/>
      <c r="G246" s="122"/>
      <c r="H246" s="121"/>
    </row>
    <row r="247" spans="1:8" x14ac:dyDescent="0.2">
      <c r="B247" s="121"/>
      <c r="E247" s="121"/>
      <c r="F247" s="122"/>
      <c r="G247" s="122"/>
      <c r="H247" s="121"/>
    </row>
    <row r="248" spans="1:8" x14ac:dyDescent="0.2">
      <c r="B248" s="121"/>
      <c r="E248" s="121"/>
      <c r="F248" s="122"/>
      <c r="G248" s="122"/>
      <c r="H248" s="121"/>
    </row>
    <row r="249" spans="1:8" x14ac:dyDescent="0.2">
      <c r="B249" s="121"/>
      <c r="E249" s="121"/>
      <c r="F249" s="122"/>
      <c r="G249" s="122"/>
      <c r="H249" s="121"/>
    </row>
    <row r="250" spans="1:8" x14ac:dyDescent="0.2">
      <c r="B250" s="121"/>
      <c r="E250" s="121"/>
      <c r="F250" s="122"/>
      <c r="G250" s="122"/>
      <c r="H250" s="121"/>
    </row>
    <row r="251" spans="1:8" x14ac:dyDescent="0.2">
      <c r="B251" s="121"/>
      <c r="E251" s="121"/>
      <c r="F251" s="123"/>
      <c r="G251" s="122"/>
      <c r="H251" s="121"/>
    </row>
    <row r="252" spans="1:8" ht="15" x14ac:dyDescent="0.25">
      <c r="B252" s="121"/>
      <c r="E252" s="121"/>
      <c r="F252" s="124"/>
      <c r="G252" s="125"/>
      <c r="H252" s="125"/>
    </row>
  </sheetData>
  <mergeCells count="496">
    <mergeCell ref="I233:J233"/>
    <mergeCell ref="B231:D231"/>
    <mergeCell ref="E231:F231"/>
    <mergeCell ref="G231:H231"/>
    <mergeCell ref="I231:J231"/>
    <mergeCell ref="B232:D232"/>
    <mergeCell ref="E232:F232"/>
    <mergeCell ref="G232:H232"/>
    <mergeCell ref="I232:J232"/>
    <mergeCell ref="B227:D227"/>
    <mergeCell ref="E227:F227"/>
    <mergeCell ref="G227:H227"/>
    <mergeCell ref="I227:J227"/>
    <mergeCell ref="B228:D228"/>
    <mergeCell ref="E228:F228"/>
    <mergeCell ref="G228:H228"/>
    <mergeCell ref="I228:J228"/>
    <mergeCell ref="B221:D221"/>
    <mergeCell ref="E221:F221"/>
    <mergeCell ref="G221:H221"/>
    <mergeCell ref="I221:J221"/>
    <mergeCell ref="B222:D222"/>
    <mergeCell ref="E222:F222"/>
    <mergeCell ref="G222:H222"/>
    <mergeCell ref="I222:J222"/>
    <mergeCell ref="G226:H226"/>
    <mergeCell ref="I226:J226"/>
    <mergeCell ref="B219:D219"/>
    <mergeCell ref="E219:F219"/>
    <mergeCell ref="G219:H219"/>
    <mergeCell ref="I219:J219"/>
    <mergeCell ref="B220:D220"/>
    <mergeCell ref="E220:F220"/>
    <mergeCell ref="G220:H220"/>
    <mergeCell ref="I220:J220"/>
    <mergeCell ref="B218:D218"/>
    <mergeCell ref="E218:F218"/>
    <mergeCell ref="G218:H218"/>
    <mergeCell ref="I218:J218"/>
    <mergeCell ref="B213:F213"/>
    <mergeCell ref="G213:H213"/>
    <mergeCell ref="I213:J213"/>
    <mergeCell ref="B217:D217"/>
    <mergeCell ref="E217:F217"/>
    <mergeCell ref="G217:H217"/>
    <mergeCell ref="I217:J217"/>
    <mergeCell ref="B211:F211"/>
    <mergeCell ref="G211:H211"/>
    <mergeCell ref="I211:J211"/>
    <mergeCell ref="B212:F212"/>
    <mergeCell ref="G212:H212"/>
    <mergeCell ref="I212:J212"/>
    <mergeCell ref="B209:F209"/>
    <mergeCell ref="G209:H209"/>
    <mergeCell ref="I209:J209"/>
    <mergeCell ref="B210:F210"/>
    <mergeCell ref="G210:H210"/>
    <mergeCell ref="I210:J210"/>
    <mergeCell ref="B207:F207"/>
    <mergeCell ref="G207:H207"/>
    <mergeCell ref="I207:J207"/>
    <mergeCell ref="B208:F208"/>
    <mergeCell ref="G208:H208"/>
    <mergeCell ref="I208:J208"/>
    <mergeCell ref="B205:F205"/>
    <mergeCell ref="G205:H205"/>
    <mergeCell ref="I205:J205"/>
    <mergeCell ref="B206:F206"/>
    <mergeCell ref="G206:H206"/>
    <mergeCell ref="I206:J206"/>
    <mergeCell ref="B203:F203"/>
    <mergeCell ref="G203:H203"/>
    <mergeCell ref="I203:J203"/>
    <mergeCell ref="B204:F204"/>
    <mergeCell ref="G204:H204"/>
    <mergeCell ref="I204:J204"/>
    <mergeCell ref="B201:F201"/>
    <mergeCell ref="G201:H201"/>
    <mergeCell ref="I201:J201"/>
    <mergeCell ref="B202:F202"/>
    <mergeCell ref="G202:H202"/>
    <mergeCell ref="I202:J202"/>
    <mergeCell ref="B196:D196"/>
    <mergeCell ref="E196:F196"/>
    <mergeCell ref="G196:H196"/>
    <mergeCell ref="I196:J196"/>
    <mergeCell ref="B197:D197"/>
    <mergeCell ref="E197:F197"/>
    <mergeCell ref="G197:H197"/>
    <mergeCell ref="I197:J197"/>
    <mergeCell ref="B194:D194"/>
    <mergeCell ref="E194:F194"/>
    <mergeCell ref="G194:H194"/>
    <mergeCell ref="I194:J194"/>
    <mergeCell ref="B195:D195"/>
    <mergeCell ref="E195:F195"/>
    <mergeCell ref="G195:H195"/>
    <mergeCell ref="I195:J195"/>
    <mergeCell ref="B192:D192"/>
    <mergeCell ref="E192:F192"/>
    <mergeCell ref="G192:H192"/>
    <mergeCell ref="I192:J192"/>
    <mergeCell ref="B193:D193"/>
    <mergeCell ref="E193:F193"/>
    <mergeCell ref="G193:H193"/>
    <mergeCell ref="I193:J193"/>
    <mergeCell ref="B190:D190"/>
    <mergeCell ref="E190:F190"/>
    <mergeCell ref="G190:H190"/>
    <mergeCell ref="I190:J190"/>
    <mergeCell ref="B191:D191"/>
    <mergeCell ref="E191:F191"/>
    <mergeCell ref="G191:H191"/>
    <mergeCell ref="I191:J191"/>
    <mergeCell ref="B188:D188"/>
    <mergeCell ref="E188:F188"/>
    <mergeCell ref="G188:H188"/>
    <mergeCell ref="I188:J188"/>
    <mergeCell ref="B189:D189"/>
    <mergeCell ref="E189:F189"/>
    <mergeCell ref="G189:H189"/>
    <mergeCell ref="I189:J189"/>
    <mergeCell ref="B186:D186"/>
    <mergeCell ref="E186:F186"/>
    <mergeCell ref="G186:H186"/>
    <mergeCell ref="I186:J186"/>
    <mergeCell ref="B187:D187"/>
    <mergeCell ref="E187:F187"/>
    <mergeCell ref="G187:H187"/>
    <mergeCell ref="I187:J187"/>
    <mergeCell ref="B184:D184"/>
    <mergeCell ref="G184:H184"/>
    <mergeCell ref="I184:J184"/>
    <mergeCell ref="B185:D185"/>
    <mergeCell ref="E185:F185"/>
    <mergeCell ref="G185:H185"/>
    <mergeCell ref="I185:J185"/>
    <mergeCell ref="B182:D182"/>
    <mergeCell ref="E182:F182"/>
    <mergeCell ref="G182:H182"/>
    <mergeCell ref="I182:J182"/>
    <mergeCell ref="B183:D183"/>
    <mergeCell ref="G183:H183"/>
    <mergeCell ref="I183:J183"/>
    <mergeCell ref="E183:F184"/>
    <mergeCell ref="B177:D177"/>
    <mergeCell ref="E177:F177"/>
    <mergeCell ref="G177:H177"/>
    <mergeCell ref="I177:J177"/>
    <mergeCell ref="B181:D181"/>
    <mergeCell ref="E181:F181"/>
    <mergeCell ref="G181:H181"/>
    <mergeCell ref="I181:J181"/>
    <mergeCell ref="B175:D175"/>
    <mergeCell ref="E175:F175"/>
    <mergeCell ref="G175:H175"/>
    <mergeCell ref="I175:J175"/>
    <mergeCell ref="B176:D176"/>
    <mergeCell ref="E176:F176"/>
    <mergeCell ref="G176:H176"/>
    <mergeCell ref="I176:J176"/>
    <mergeCell ref="B173:D173"/>
    <mergeCell ref="E173:F173"/>
    <mergeCell ref="G173:H173"/>
    <mergeCell ref="I173:J173"/>
    <mergeCell ref="B174:D174"/>
    <mergeCell ref="E174:F174"/>
    <mergeCell ref="G174:H174"/>
    <mergeCell ref="I174:J174"/>
    <mergeCell ref="B171:D171"/>
    <mergeCell ref="E171:F171"/>
    <mergeCell ref="G171:H171"/>
    <mergeCell ref="I171:J171"/>
    <mergeCell ref="B172:D172"/>
    <mergeCell ref="E172:F172"/>
    <mergeCell ref="G172:H172"/>
    <mergeCell ref="I172:J172"/>
    <mergeCell ref="B169:D169"/>
    <mergeCell ref="E169:F169"/>
    <mergeCell ref="G169:H169"/>
    <mergeCell ref="I169:J169"/>
    <mergeCell ref="B170:D170"/>
    <mergeCell ref="E170:F170"/>
    <mergeCell ref="G170:H170"/>
    <mergeCell ref="I170:J170"/>
    <mergeCell ref="B164:C164"/>
    <mergeCell ref="D164:E164"/>
    <mergeCell ref="G164:H164"/>
    <mergeCell ref="I164:J164"/>
    <mergeCell ref="B165:C165"/>
    <mergeCell ref="D165:E165"/>
    <mergeCell ref="G165:H165"/>
    <mergeCell ref="I165:J165"/>
    <mergeCell ref="B162:C162"/>
    <mergeCell ref="D162:E162"/>
    <mergeCell ref="G162:H162"/>
    <mergeCell ref="I162:J162"/>
    <mergeCell ref="B163:C163"/>
    <mergeCell ref="D163:E163"/>
    <mergeCell ref="G163:H163"/>
    <mergeCell ref="I163:J163"/>
    <mergeCell ref="B160:C160"/>
    <mergeCell ref="D160:E160"/>
    <mergeCell ref="G160:H160"/>
    <mergeCell ref="I160:J160"/>
    <mergeCell ref="B161:C161"/>
    <mergeCell ref="D161:E161"/>
    <mergeCell ref="G161:H161"/>
    <mergeCell ref="I161:J161"/>
    <mergeCell ref="B158:C158"/>
    <mergeCell ref="D158:E158"/>
    <mergeCell ref="G158:H158"/>
    <mergeCell ref="I158:J158"/>
    <mergeCell ref="B159:C159"/>
    <mergeCell ref="D159:E159"/>
    <mergeCell ref="G159:H159"/>
    <mergeCell ref="I159:J159"/>
    <mergeCell ref="B153:D153"/>
    <mergeCell ref="E153:F153"/>
    <mergeCell ref="G153:H153"/>
    <mergeCell ref="I153:J153"/>
    <mergeCell ref="B154:D154"/>
    <mergeCell ref="E154:F154"/>
    <mergeCell ref="G154:H154"/>
    <mergeCell ref="I154:J154"/>
    <mergeCell ref="B151:D151"/>
    <mergeCell ref="E151:F151"/>
    <mergeCell ref="G151:H151"/>
    <mergeCell ref="I151:J151"/>
    <mergeCell ref="B152:D152"/>
    <mergeCell ref="E152:F152"/>
    <mergeCell ref="G152:H152"/>
    <mergeCell ref="I152:J152"/>
    <mergeCell ref="B149:D149"/>
    <mergeCell ref="E149:F149"/>
    <mergeCell ref="G149:H149"/>
    <mergeCell ref="I149:J149"/>
    <mergeCell ref="B150:D150"/>
    <mergeCell ref="E150:F150"/>
    <mergeCell ref="G150:H150"/>
    <mergeCell ref="I150:J150"/>
    <mergeCell ref="B147:D147"/>
    <mergeCell ref="E147:F147"/>
    <mergeCell ref="G147:H147"/>
    <mergeCell ref="I147:J147"/>
    <mergeCell ref="B148:D148"/>
    <mergeCell ref="E148:F148"/>
    <mergeCell ref="G148:H148"/>
    <mergeCell ref="I148:J148"/>
    <mergeCell ref="B139:C139"/>
    <mergeCell ref="D139:E139"/>
    <mergeCell ref="G139:H139"/>
    <mergeCell ref="I139:J139"/>
    <mergeCell ref="B146:D146"/>
    <mergeCell ref="E146:F146"/>
    <mergeCell ref="G146:H146"/>
    <mergeCell ref="I146:J146"/>
    <mergeCell ref="B137:C137"/>
    <mergeCell ref="D137:E137"/>
    <mergeCell ref="G137:H137"/>
    <mergeCell ref="I137:J137"/>
    <mergeCell ref="B138:C138"/>
    <mergeCell ref="D138:E138"/>
    <mergeCell ref="G138:H138"/>
    <mergeCell ref="I138:J138"/>
    <mergeCell ref="B135:C135"/>
    <mergeCell ref="D135:E135"/>
    <mergeCell ref="G135:H135"/>
    <mergeCell ref="I135:J135"/>
    <mergeCell ref="B136:C136"/>
    <mergeCell ref="D136:E136"/>
    <mergeCell ref="G136:H136"/>
    <mergeCell ref="I136:J136"/>
    <mergeCell ref="B125:D125"/>
    <mergeCell ref="E125:F125"/>
    <mergeCell ref="G125:H125"/>
    <mergeCell ref="I125:J125"/>
    <mergeCell ref="B126:D126"/>
    <mergeCell ref="E126:F126"/>
    <mergeCell ref="G126:H126"/>
    <mergeCell ref="I126:J126"/>
    <mergeCell ref="B123:D123"/>
    <mergeCell ref="E123:F123"/>
    <mergeCell ref="G123:H123"/>
    <mergeCell ref="I123:J123"/>
    <mergeCell ref="B124:D124"/>
    <mergeCell ref="E124:F124"/>
    <mergeCell ref="G124:H124"/>
    <mergeCell ref="I124:J124"/>
    <mergeCell ref="B121:D121"/>
    <mergeCell ref="E121:F121"/>
    <mergeCell ref="G121:H121"/>
    <mergeCell ref="I121:J121"/>
    <mergeCell ref="B122:D122"/>
    <mergeCell ref="E122:F122"/>
    <mergeCell ref="G122:H122"/>
    <mergeCell ref="I122:J122"/>
    <mergeCell ref="B119:D119"/>
    <mergeCell ref="E119:F119"/>
    <mergeCell ref="G119:H119"/>
    <mergeCell ref="I119:J119"/>
    <mergeCell ref="B120:D120"/>
    <mergeCell ref="E120:F120"/>
    <mergeCell ref="G120:H120"/>
    <mergeCell ref="I120:J120"/>
    <mergeCell ref="B111:D111"/>
    <mergeCell ref="E111:F111"/>
    <mergeCell ref="G111:H111"/>
    <mergeCell ref="I111:J111"/>
    <mergeCell ref="B118:D118"/>
    <mergeCell ref="E118:F118"/>
    <mergeCell ref="G118:H118"/>
    <mergeCell ref="I118:J118"/>
    <mergeCell ref="B109:D109"/>
    <mergeCell ref="E109:F109"/>
    <mergeCell ref="G109:H109"/>
    <mergeCell ref="I109:J109"/>
    <mergeCell ref="B110:D110"/>
    <mergeCell ref="E110:F110"/>
    <mergeCell ref="G110:H110"/>
    <mergeCell ref="I110:J110"/>
    <mergeCell ref="B107:D107"/>
    <mergeCell ref="E107:F107"/>
    <mergeCell ref="G107:H107"/>
    <mergeCell ref="I107:J107"/>
    <mergeCell ref="B108:D108"/>
    <mergeCell ref="E108:F108"/>
    <mergeCell ref="G108:H108"/>
    <mergeCell ref="I108:J108"/>
    <mergeCell ref="B105:D105"/>
    <mergeCell ref="E105:F105"/>
    <mergeCell ref="G105:H105"/>
    <mergeCell ref="I105:J105"/>
    <mergeCell ref="B106:D106"/>
    <mergeCell ref="E106:F106"/>
    <mergeCell ref="G106:H106"/>
    <mergeCell ref="I106:J106"/>
    <mergeCell ref="B103:D103"/>
    <mergeCell ref="E103:F103"/>
    <mergeCell ref="G103:H103"/>
    <mergeCell ref="I103:J103"/>
    <mergeCell ref="B104:D104"/>
    <mergeCell ref="E104:F104"/>
    <mergeCell ref="G104:H104"/>
    <mergeCell ref="I104:J104"/>
    <mergeCell ref="B95:D95"/>
    <mergeCell ref="E95:F95"/>
    <mergeCell ref="H95:I95"/>
    <mergeCell ref="B96:D96"/>
    <mergeCell ref="E96:F96"/>
    <mergeCell ref="H96:I96"/>
    <mergeCell ref="B93:D93"/>
    <mergeCell ref="E93:F93"/>
    <mergeCell ref="H93:I93"/>
    <mergeCell ref="B94:D94"/>
    <mergeCell ref="E94:F94"/>
    <mergeCell ref="H94:I94"/>
    <mergeCell ref="B91:D91"/>
    <mergeCell ref="E91:F91"/>
    <mergeCell ref="H91:I91"/>
    <mergeCell ref="B92:D92"/>
    <mergeCell ref="E92:F92"/>
    <mergeCell ref="H92:I92"/>
    <mergeCell ref="B89:D89"/>
    <mergeCell ref="E89:F89"/>
    <mergeCell ref="H89:I89"/>
    <mergeCell ref="B90:D90"/>
    <mergeCell ref="E90:F90"/>
    <mergeCell ref="H90:I90"/>
    <mergeCell ref="B81:D81"/>
    <mergeCell ref="E81:F81"/>
    <mergeCell ref="G81:H81"/>
    <mergeCell ref="I81:J81"/>
    <mergeCell ref="B88:D88"/>
    <mergeCell ref="E88:F88"/>
    <mergeCell ref="H88:I88"/>
    <mergeCell ref="B79:D79"/>
    <mergeCell ref="E79:F79"/>
    <mergeCell ref="G79:H79"/>
    <mergeCell ref="I79:J79"/>
    <mergeCell ref="B80:D80"/>
    <mergeCell ref="E80:F80"/>
    <mergeCell ref="G80:H80"/>
    <mergeCell ref="I80:J80"/>
    <mergeCell ref="B77:D77"/>
    <mergeCell ref="E77:F77"/>
    <mergeCell ref="G77:H77"/>
    <mergeCell ref="I77:J77"/>
    <mergeCell ref="B78:D78"/>
    <mergeCell ref="E78:F78"/>
    <mergeCell ref="G78:H78"/>
    <mergeCell ref="I78:J78"/>
    <mergeCell ref="B75:D75"/>
    <mergeCell ref="E75:F75"/>
    <mergeCell ref="G75:H75"/>
    <mergeCell ref="I75:J75"/>
    <mergeCell ref="B76:D76"/>
    <mergeCell ref="E76:F76"/>
    <mergeCell ref="G76:H76"/>
    <mergeCell ref="I76:J76"/>
    <mergeCell ref="B67:H67"/>
    <mergeCell ref="B73:D73"/>
    <mergeCell ref="E73:F73"/>
    <mergeCell ref="G73:H73"/>
    <mergeCell ref="I73:J73"/>
    <mergeCell ref="B74:D74"/>
    <mergeCell ref="E74:F74"/>
    <mergeCell ref="G74:H74"/>
    <mergeCell ref="I74:J74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39:D39"/>
    <mergeCell ref="E39:G39"/>
    <mergeCell ref="B46:D46"/>
    <mergeCell ref="E46:G46"/>
    <mergeCell ref="A47:D47"/>
    <mergeCell ref="E47:G47"/>
    <mergeCell ref="B53:H53"/>
    <mergeCell ref="B54:H54"/>
    <mergeCell ref="B43:D43"/>
    <mergeCell ref="E43:G43"/>
    <mergeCell ref="B44:D44"/>
    <mergeCell ref="E44:G44"/>
    <mergeCell ref="B45:D45"/>
    <mergeCell ref="E45:G45"/>
    <mergeCell ref="B40:D40"/>
    <mergeCell ref="E40:G40"/>
    <mergeCell ref="B41:D41"/>
    <mergeCell ref="E41:G41"/>
    <mergeCell ref="B42:D42"/>
    <mergeCell ref="E42:G42"/>
    <mergeCell ref="A14:A16"/>
    <mergeCell ref="B14:B16"/>
    <mergeCell ref="C14:C16"/>
    <mergeCell ref="D14:G14"/>
    <mergeCell ref="B32:D32"/>
    <mergeCell ref="E32:G32"/>
    <mergeCell ref="A33:D33"/>
    <mergeCell ref="E33:G33"/>
    <mergeCell ref="B28:D28"/>
    <mergeCell ref="E28:G28"/>
    <mergeCell ref="B29:D29"/>
    <mergeCell ref="E29:G29"/>
    <mergeCell ref="B30:D30"/>
    <mergeCell ref="E30:G30"/>
    <mergeCell ref="B31:D31"/>
    <mergeCell ref="E31:G31"/>
    <mergeCell ref="K227:L231"/>
    <mergeCell ref="C4:J5"/>
    <mergeCell ref="I229:J229"/>
    <mergeCell ref="I230:J230"/>
    <mergeCell ref="B223:D223"/>
    <mergeCell ref="E223:F223"/>
    <mergeCell ref="G223:H223"/>
    <mergeCell ref="I223:J223"/>
    <mergeCell ref="B224:D224"/>
    <mergeCell ref="E224:F224"/>
    <mergeCell ref="G224:H224"/>
    <mergeCell ref="I224:J224"/>
    <mergeCell ref="B225:D225"/>
    <mergeCell ref="E225:F225"/>
    <mergeCell ref="G225:H225"/>
    <mergeCell ref="I225:J225"/>
    <mergeCell ref="B226:D226"/>
    <mergeCell ref="E226:F226"/>
    <mergeCell ref="E27:G27"/>
    <mergeCell ref="E15:G15"/>
    <mergeCell ref="A19:B19"/>
    <mergeCell ref="B23:D23"/>
    <mergeCell ref="E23:G23"/>
    <mergeCell ref="B24:D24"/>
    <mergeCell ref="B37:D37"/>
    <mergeCell ref="E37:G37"/>
    <mergeCell ref="B38:D38"/>
    <mergeCell ref="C6:J6"/>
    <mergeCell ref="B26:D26"/>
    <mergeCell ref="E26:G26"/>
    <mergeCell ref="B27:D27"/>
    <mergeCell ref="H14:H16"/>
    <mergeCell ref="I14:I16"/>
    <mergeCell ref="J14:J16"/>
    <mergeCell ref="D15:D16"/>
    <mergeCell ref="B25:D25"/>
    <mergeCell ref="E25:G25"/>
    <mergeCell ref="E24:G24"/>
    <mergeCell ref="E38:G3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topLeftCell="A23" workbookViewId="0">
      <selection activeCell="G46" sqref="G46"/>
    </sheetView>
  </sheetViews>
  <sheetFormatPr defaultColWidth="8.85546875" defaultRowHeight="11.25" x14ac:dyDescent="0.2"/>
  <cols>
    <col min="1" max="1" width="2.140625" style="102" customWidth="1"/>
    <col min="2" max="2" width="19.7109375" style="111" customWidth="1"/>
    <col min="3" max="3" width="8.85546875" style="102"/>
    <col min="4" max="4" width="9" style="110" customWidth="1"/>
    <col min="5" max="5" width="11.42578125" style="110" customWidth="1"/>
    <col min="6" max="6" width="11.140625" style="110" customWidth="1"/>
    <col min="7" max="7" width="10.42578125" style="110" customWidth="1"/>
    <col min="8" max="8" width="8.85546875" style="110"/>
    <col min="9" max="9" width="10.28515625" style="110" customWidth="1"/>
    <col min="10" max="10" width="10.7109375" style="110" customWidth="1"/>
    <col min="11" max="1025" width="8.85546875" style="102"/>
    <col min="1026" max="16384" width="8.85546875" style="1"/>
  </cols>
  <sheetData>
    <row r="1" spans="1:13" x14ac:dyDescent="0.2">
      <c r="A1" s="1"/>
      <c r="B1" s="101" t="s">
        <v>478</v>
      </c>
      <c r="C1" s="1"/>
      <c r="D1" s="1"/>
      <c r="E1" s="1"/>
      <c r="F1" s="1"/>
      <c r="G1" s="1"/>
      <c r="H1" s="1"/>
      <c r="I1" s="1"/>
      <c r="J1" s="1"/>
      <c r="L1" s="1"/>
      <c r="M1" s="1"/>
    </row>
    <row r="2" spans="1:13" x14ac:dyDescent="0.2">
      <c r="A2" s="1"/>
      <c r="B2" s="101"/>
      <c r="C2" s="1"/>
      <c r="D2" s="1"/>
      <c r="E2" s="1"/>
      <c r="F2" s="1"/>
      <c r="G2" s="1"/>
      <c r="H2" s="1"/>
      <c r="I2" s="1"/>
      <c r="J2" s="1"/>
      <c r="L2" s="1"/>
      <c r="M2" s="1"/>
    </row>
    <row r="3" spans="1:13" ht="27.6" customHeight="1" x14ac:dyDescent="0.2">
      <c r="A3" s="102" t="s">
        <v>35</v>
      </c>
      <c r="B3" s="396" t="s">
        <v>51</v>
      </c>
      <c r="C3" s="394" t="s">
        <v>107</v>
      </c>
      <c r="D3" s="394" t="s">
        <v>108</v>
      </c>
      <c r="E3" s="394" t="s">
        <v>109</v>
      </c>
      <c r="F3" s="394"/>
      <c r="G3" s="394"/>
      <c r="H3" s="394"/>
      <c r="I3" s="394"/>
      <c r="J3" s="394"/>
      <c r="L3" s="1"/>
      <c r="M3" s="1"/>
    </row>
    <row r="4" spans="1:13" ht="15" customHeight="1" x14ac:dyDescent="0.2">
      <c r="B4" s="396"/>
      <c r="C4" s="394"/>
      <c r="D4" s="394"/>
      <c r="E4" s="394" t="s">
        <v>7</v>
      </c>
      <c r="F4" s="394" t="s">
        <v>8</v>
      </c>
      <c r="G4" s="394"/>
      <c r="H4" s="394"/>
      <c r="I4" s="394"/>
      <c r="J4" s="394"/>
      <c r="L4" s="1"/>
      <c r="M4" s="1"/>
    </row>
    <row r="5" spans="1:13" ht="88.15" customHeight="1" x14ac:dyDescent="0.2">
      <c r="B5" s="396"/>
      <c r="C5" s="394"/>
      <c r="D5" s="394"/>
      <c r="E5" s="394"/>
      <c r="F5" s="394" t="s">
        <v>110</v>
      </c>
      <c r="G5" s="397" t="s">
        <v>111</v>
      </c>
      <c r="H5" s="394" t="s">
        <v>112</v>
      </c>
      <c r="I5" s="394" t="s">
        <v>113</v>
      </c>
      <c r="J5" s="394"/>
      <c r="L5" s="1"/>
      <c r="M5" s="1"/>
    </row>
    <row r="6" spans="1:13" ht="23.45" customHeight="1" x14ac:dyDescent="0.2">
      <c r="B6" s="396"/>
      <c r="C6" s="394"/>
      <c r="D6" s="394"/>
      <c r="E6" s="394"/>
      <c r="F6" s="394"/>
      <c r="G6" s="397"/>
      <c r="H6" s="394"/>
      <c r="I6" s="216" t="s">
        <v>7</v>
      </c>
      <c r="J6" s="216" t="s">
        <v>114</v>
      </c>
      <c r="L6" s="1"/>
      <c r="M6" s="1"/>
    </row>
    <row r="7" spans="1:13" x14ac:dyDescent="0.2">
      <c r="B7" s="215">
        <v>1</v>
      </c>
      <c r="C7" s="216">
        <v>2</v>
      </c>
      <c r="D7" s="216">
        <v>3</v>
      </c>
      <c r="E7" s="216">
        <v>4</v>
      </c>
      <c r="F7" s="216">
        <v>5</v>
      </c>
      <c r="G7" s="216">
        <v>6</v>
      </c>
      <c r="H7" s="216">
        <v>7</v>
      </c>
      <c r="I7" s="216">
        <v>8</v>
      </c>
      <c r="J7" s="216">
        <v>9</v>
      </c>
      <c r="L7" s="1"/>
      <c r="M7" s="1"/>
    </row>
    <row r="8" spans="1:13" ht="30.6" customHeight="1" x14ac:dyDescent="0.2">
      <c r="B8" s="215" t="s">
        <v>115</v>
      </c>
      <c r="C8" s="216">
        <v>100</v>
      </c>
      <c r="D8" s="216" t="s">
        <v>116</v>
      </c>
      <c r="E8" s="217">
        <f>F8+G8+H8+I8</f>
        <v>49744691</v>
      </c>
      <c r="F8" s="217">
        <f>F11</f>
        <v>41504319</v>
      </c>
      <c r="G8" s="217">
        <f>+G14</f>
        <v>0</v>
      </c>
      <c r="H8" s="217">
        <f>H14</f>
        <v>0</v>
      </c>
      <c r="I8" s="217">
        <f>I9+I11+I12+I13+I15+I16</f>
        <v>8240372</v>
      </c>
      <c r="J8" s="217">
        <f>J11+J15</f>
        <v>0</v>
      </c>
      <c r="L8" s="1"/>
      <c r="M8" s="1"/>
    </row>
    <row r="9" spans="1:13" ht="19.899999999999999" hidden="1" customHeight="1" x14ac:dyDescent="0.2">
      <c r="B9" s="215" t="s">
        <v>8</v>
      </c>
      <c r="C9" s="394">
        <v>110</v>
      </c>
      <c r="D9" s="394"/>
      <c r="E9" s="393">
        <f>I9</f>
        <v>0</v>
      </c>
      <c r="F9" s="393" t="s">
        <v>116</v>
      </c>
      <c r="G9" s="393" t="s">
        <v>116</v>
      </c>
      <c r="H9" s="393" t="s">
        <v>116</v>
      </c>
      <c r="I9" s="393"/>
      <c r="J9" s="393" t="s">
        <v>116</v>
      </c>
      <c r="L9" s="1"/>
      <c r="M9" s="1"/>
    </row>
    <row r="10" spans="1:13" ht="19.149999999999999" hidden="1" customHeight="1" x14ac:dyDescent="0.2">
      <c r="B10" s="215" t="s">
        <v>117</v>
      </c>
      <c r="C10" s="394"/>
      <c r="D10" s="394"/>
      <c r="E10" s="393"/>
      <c r="F10" s="393"/>
      <c r="G10" s="393"/>
      <c r="H10" s="393"/>
      <c r="I10" s="393"/>
      <c r="J10" s="393"/>
      <c r="L10" s="1"/>
      <c r="M10" s="1"/>
    </row>
    <row r="11" spans="1:13" ht="36.6" customHeight="1" x14ac:dyDescent="0.2">
      <c r="B11" s="215" t="s">
        <v>118</v>
      </c>
      <c r="C11" s="216">
        <v>120</v>
      </c>
      <c r="D11" s="216">
        <v>130</v>
      </c>
      <c r="E11" s="217">
        <f>F11+I11</f>
        <v>49581375.490000002</v>
      </c>
      <c r="F11" s="217">
        <v>41504319</v>
      </c>
      <c r="G11" s="217" t="s">
        <v>116</v>
      </c>
      <c r="H11" s="217" t="s">
        <v>116</v>
      </c>
      <c r="I11" s="217">
        <v>8077056.4900000002</v>
      </c>
      <c r="J11" s="217"/>
      <c r="L11" s="1"/>
      <c r="M11" s="1"/>
    </row>
    <row r="12" spans="1:13" ht="36.6" hidden="1" customHeight="1" x14ac:dyDescent="0.2">
      <c r="B12" s="215" t="s">
        <v>119</v>
      </c>
      <c r="C12" s="216">
        <v>130</v>
      </c>
      <c r="D12" s="216">
        <v>140</v>
      </c>
      <c r="E12" s="217">
        <f>I12</f>
        <v>0</v>
      </c>
      <c r="F12" s="217" t="s">
        <v>116</v>
      </c>
      <c r="G12" s="217" t="s">
        <v>116</v>
      </c>
      <c r="H12" s="217" t="s">
        <v>116</v>
      </c>
      <c r="I12" s="217"/>
      <c r="J12" s="217" t="s">
        <v>116</v>
      </c>
      <c r="L12" s="1"/>
      <c r="M12" s="1"/>
    </row>
    <row r="13" spans="1:13" ht="26.45" customHeight="1" x14ac:dyDescent="0.2">
      <c r="B13" s="215" t="s">
        <v>120</v>
      </c>
      <c r="C13" s="216">
        <v>140</v>
      </c>
      <c r="D13" s="216">
        <v>180</v>
      </c>
      <c r="E13" s="217">
        <f>I13</f>
        <v>163315.51</v>
      </c>
      <c r="F13" s="217" t="s">
        <v>116</v>
      </c>
      <c r="G13" s="217" t="s">
        <v>116</v>
      </c>
      <c r="H13" s="217" t="s">
        <v>116</v>
      </c>
      <c r="I13" s="217">
        <v>163315.51</v>
      </c>
      <c r="J13" s="217" t="s">
        <v>116</v>
      </c>
      <c r="L13" s="1"/>
      <c r="M13" s="1"/>
    </row>
    <row r="14" spans="1:13" ht="36.6" customHeight="1" x14ac:dyDescent="0.2">
      <c r="B14" s="215" t="s">
        <v>121</v>
      </c>
      <c r="C14" s="216">
        <v>150</v>
      </c>
      <c r="D14" s="216">
        <v>180</v>
      </c>
      <c r="E14" s="217">
        <f>G14+H14</f>
        <v>0</v>
      </c>
      <c r="F14" s="217" t="s">
        <v>116</v>
      </c>
      <c r="G14" s="217"/>
      <c r="H14" s="217">
        <f>H17</f>
        <v>0</v>
      </c>
      <c r="I14" s="217" t="s">
        <v>116</v>
      </c>
      <c r="J14" s="217" t="s">
        <v>116</v>
      </c>
      <c r="L14" s="1"/>
      <c r="M14" s="1"/>
    </row>
    <row r="15" spans="1:13" ht="27.6" hidden="1" customHeight="1" x14ac:dyDescent="0.2">
      <c r="B15" s="215" t="s">
        <v>122</v>
      </c>
      <c r="C15" s="216">
        <v>160</v>
      </c>
      <c r="D15" s="216">
        <v>120</v>
      </c>
      <c r="E15" s="217">
        <f>I15</f>
        <v>0</v>
      </c>
      <c r="F15" s="217" t="s">
        <v>116</v>
      </c>
      <c r="G15" s="217" t="s">
        <v>116</v>
      </c>
      <c r="H15" s="217" t="s">
        <v>116</v>
      </c>
      <c r="I15" s="217"/>
      <c r="J15" s="217"/>
      <c r="L15" s="1"/>
      <c r="M15" s="1" t="s">
        <v>35</v>
      </c>
    </row>
    <row r="16" spans="1:13" ht="31.9" hidden="1" customHeight="1" x14ac:dyDescent="0.2">
      <c r="B16" s="215" t="s">
        <v>123</v>
      </c>
      <c r="C16" s="216">
        <v>180</v>
      </c>
      <c r="D16" s="216" t="s">
        <v>116</v>
      </c>
      <c r="E16" s="217">
        <f>I16</f>
        <v>0</v>
      </c>
      <c r="F16" s="217" t="s">
        <v>116</v>
      </c>
      <c r="G16" s="217" t="s">
        <v>116</v>
      </c>
      <c r="H16" s="217" t="s">
        <v>116</v>
      </c>
      <c r="I16" s="217"/>
      <c r="J16" s="217" t="s">
        <v>116</v>
      </c>
      <c r="L16" s="1"/>
      <c r="M16" s="1"/>
    </row>
    <row r="17" spans="2:13" ht="36.6" customHeight="1" x14ac:dyDescent="0.2">
      <c r="B17" s="215" t="s">
        <v>124</v>
      </c>
      <c r="C17" s="216">
        <v>200</v>
      </c>
      <c r="D17" s="216" t="s">
        <v>116</v>
      </c>
      <c r="E17" s="217">
        <f>F17+G17+H17+I17</f>
        <v>49744691</v>
      </c>
      <c r="F17" s="217">
        <f>F18+F21+F23+F25+F26+F27+F38</f>
        <v>41504319</v>
      </c>
      <c r="G17" s="217">
        <f>G18+G21+G23+G25+G26+G27+G38</f>
        <v>0</v>
      </c>
      <c r="H17" s="217">
        <f>H18+H21+H23+H25+H26+H27+H38</f>
        <v>0</v>
      </c>
      <c r="I17" s="217">
        <f>I18+I21+I23+I25+I26+I27+I38</f>
        <v>8240372</v>
      </c>
      <c r="J17" s="217">
        <f>J18+J21+J23+J25+J26+J27+J38</f>
        <v>0</v>
      </c>
      <c r="L17" s="104"/>
      <c r="M17" s="104"/>
    </row>
    <row r="18" spans="2:13" ht="42.6" customHeight="1" x14ac:dyDescent="0.2">
      <c r="B18" s="215" t="s">
        <v>125</v>
      </c>
      <c r="C18" s="216">
        <v>210</v>
      </c>
      <c r="D18" s="216"/>
      <c r="E18" s="217">
        <f>F18+G18+H18+I18</f>
        <v>35658317</v>
      </c>
      <c r="F18" s="217">
        <f>F19</f>
        <v>35658317</v>
      </c>
      <c r="G18" s="217">
        <f>G19</f>
        <v>0</v>
      </c>
      <c r="H18" s="217">
        <f>H19</f>
        <v>0</v>
      </c>
      <c r="I18" s="217">
        <f>I19</f>
        <v>0</v>
      </c>
      <c r="J18" s="217">
        <f>J19</f>
        <v>0</v>
      </c>
    </row>
    <row r="19" spans="2:13" ht="17.45" customHeight="1" x14ac:dyDescent="0.2">
      <c r="B19" s="215" t="s">
        <v>126</v>
      </c>
      <c r="C19" s="394">
        <v>211</v>
      </c>
      <c r="D19" s="394">
        <v>211.21299999999999</v>
      </c>
      <c r="E19" s="393">
        <f>F19+G19+H19+I19</f>
        <v>35658317</v>
      </c>
      <c r="F19" s="393">
        <v>35658317</v>
      </c>
      <c r="G19" s="393"/>
      <c r="H19" s="393"/>
      <c r="I19" s="393"/>
      <c r="J19" s="393"/>
    </row>
    <row r="20" spans="2:13" ht="25.9" customHeight="1" x14ac:dyDescent="0.2">
      <c r="B20" s="215" t="s">
        <v>127</v>
      </c>
      <c r="C20" s="394"/>
      <c r="D20" s="394"/>
      <c r="E20" s="393"/>
      <c r="F20" s="393"/>
      <c r="G20" s="393"/>
      <c r="H20" s="393"/>
      <c r="I20" s="393"/>
      <c r="J20" s="393"/>
    </row>
    <row r="21" spans="2:13" ht="32.450000000000003" hidden="1" customHeight="1" x14ac:dyDescent="0.2">
      <c r="B21" s="215" t="s">
        <v>128</v>
      </c>
      <c r="C21" s="216">
        <v>220</v>
      </c>
      <c r="D21" s="216">
        <v>290</v>
      </c>
      <c r="E21" s="217">
        <f>F21+G21+H21+I21</f>
        <v>0</v>
      </c>
      <c r="F21" s="217"/>
      <c r="G21" s="217"/>
      <c r="H21" s="217"/>
      <c r="I21" s="217"/>
      <c r="J21" s="217"/>
    </row>
    <row r="22" spans="2:13" ht="19.149999999999999" customHeight="1" x14ac:dyDescent="0.2">
      <c r="B22" s="215" t="s">
        <v>126</v>
      </c>
      <c r="C22" s="216"/>
      <c r="D22" s="216"/>
      <c r="E22" s="217"/>
      <c r="F22" s="217"/>
      <c r="G22" s="217"/>
      <c r="H22" s="217"/>
      <c r="I22" s="217"/>
      <c r="J22" s="217"/>
    </row>
    <row r="23" spans="2:13" ht="33" customHeight="1" x14ac:dyDescent="0.2">
      <c r="B23" s="215" t="s">
        <v>129</v>
      </c>
      <c r="C23" s="216">
        <v>230</v>
      </c>
      <c r="D23" s="216">
        <v>290</v>
      </c>
      <c r="E23" s="217">
        <f>F23+G23+H23+I23</f>
        <v>544371</v>
      </c>
      <c r="F23" s="145">
        <v>544371</v>
      </c>
      <c r="G23" s="217"/>
      <c r="H23" s="217"/>
      <c r="I23" s="217"/>
      <c r="J23" s="217"/>
    </row>
    <row r="24" spans="2:13" ht="17.45" customHeight="1" x14ac:dyDescent="0.2">
      <c r="B24" s="215" t="s">
        <v>126</v>
      </c>
      <c r="C24" s="216"/>
      <c r="D24" s="216"/>
      <c r="E24" s="217"/>
      <c r="F24" s="217"/>
      <c r="G24" s="217"/>
      <c r="H24" s="217"/>
      <c r="I24" s="217"/>
      <c r="J24" s="217"/>
    </row>
    <row r="25" spans="2:13" ht="25.15" hidden="1" customHeight="1" x14ac:dyDescent="0.2">
      <c r="B25" s="105" t="s">
        <v>130</v>
      </c>
      <c r="C25" s="106">
        <v>240</v>
      </c>
      <c r="D25" s="106"/>
      <c r="E25" s="107">
        <v>0</v>
      </c>
      <c r="F25" s="107"/>
      <c r="G25" s="107"/>
      <c r="H25" s="107"/>
      <c r="I25" s="107"/>
      <c r="J25" s="107"/>
    </row>
    <row r="26" spans="2:13" ht="32.450000000000003" hidden="1" customHeight="1" x14ac:dyDescent="0.2">
      <c r="B26" s="215" t="s">
        <v>131</v>
      </c>
      <c r="C26" s="216">
        <v>250</v>
      </c>
      <c r="D26" s="216"/>
      <c r="E26" s="217">
        <f>F26+G26+H26+I26</f>
        <v>0</v>
      </c>
      <c r="F26" s="217"/>
      <c r="G26" s="217"/>
      <c r="H26" s="217"/>
      <c r="I26" s="217"/>
      <c r="J26" s="217"/>
    </row>
    <row r="27" spans="2:13" ht="36" customHeight="1" x14ac:dyDescent="0.2">
      <c r="B27" s="215" t="s">
        <v>132</v>
      </c>
      <c r="C27" s="216">
        <v>260</v>
      </c>
      <c r="D27" s="216" t="s">
        <v>116</v>
      </c>
      <c r="E27" s="217">
        <f t="shared" ref="E27:J27" si="0">E29+E30+E31+E32+E33+E34</f>
        <v>13542003</v>
      </c>
      <c r="F27" s="217">
        <f t="shared" si="0"/>
        <v>5301631</v>
      </c>
      <c r="G27" s="217">
        <f t="shared" si="0"/>
        <v>0</v>
      </c>
      <c r="H27" s="217">
        <f t="shared" si="0"/>
        <v>0</v>
      </c>
      <c r="I27" s="217">
        <f>I29+I30+I31+I32+I33+I34</f>
        <v>8240372</v>
      </c>
      <c r="J27" s="217">
        <f t="shared" si="0"/>
        <v>0</v>
      </c>
    </row>
    <row r="28" spans="2:13" ht="20.45" hidden="1" customHeight="1" x14ac:dyDescent="0.2">
      <c r="B28" s="215" t="s">
        <v>126</v>
      </c>
      <c r="C28" s="216"/>
      <c r="D28" s="216"/>
      <c r="E28" s="217"/>
      <c r="F28" s="217"/>
      <c r="G28" s="217"/>
      <c r="H28" s="217"/>
      <c r="I28" s="217"/>
      <c r="J28" s="217"/>
    </row>
    <row r="29" spans="2:13" ht="23.45" customHeight="1" x14ac:dyDescent="0.2">
      <c r="B29" s="215" t="s">
        <v>133</v>
      </c>
      <c r="C29" s="216">
        <v>261</v>
      </c>
      <c r="D29" s="216">
        <v>221</v>
      </c>
      <c r="E29" s="217">
        <f t="shared" ref="E29:E39" si="1">F29+G29+H29+I29</f>
        <v>58000</v>
      </c>
      <c r="F29" s="217">
        <v>58000</v>
      </c>
      <c r="G29" s="217"/>
      <c r="H29" s="217"/>
      <c r="I29" s="217"/>
      <c r="J29" s="217"/>
    </row>
    <row r="30" spans="2:13" ht="22.15" customHeight="1" x14ac:dyDescent="0.2">
      <c r="B30" s="215" t="s">
        <v>134</v>
      </c>
      <c r="C30" s="216">
        <v>262</v>
      </c>
      <c r="D30" s="216">
        <v>222</v>
      </c>
      <c r="E30" s="217">
        <f t="shared" si="1"/>
        <v>0</v>
      </c>
      <c r="F30" s="217"/>
      <c r="G30" s="217"/>
      <c r="H30" s="217"/>
      <c r="I30" s="217"/>
      <c r="J30" s="217"/>
    </row>
    <row r="31" spans="2:13" ht="24" customHeight="1" x14ac:dyDescent="0.2">
      <c r="B31" s="215" t="s">
        <v>135</v>
      </c>
      <c r="C31" s="216">
        <v>263</v>
      </c>
      <c r="D31" s="216">
        <v>223</v>
      </c>
      <c r="E31" s="217">
        <f t="shared" si="1"/>
        <v>3639900</v>
      </c>
      <c r="F31" s="146">
        <v>3639900</v>
      </c>
      <c r="G31" s="217"/>
      <c r="H31" s="217"/>
      <c r="I31" s="217"/>
      <c r="J31" s="217"/>
    </row>
    <row r="32" spans="2:13" ht="21.6" customHeight="1" x14ac:dyDescent="0.2">
      <c r="B32" s="215" t="s">
        <v>136</v>
      </c>
      <c r="C32" s="216">
        <v>264</v>
      </c>
      <c r="D32" s="216">
        <v>224</v>
      </c>
      <c r="E32" s="217">
        <f t="shared" si="1"/>
        <v>0</v>
      </c>
      <c r="F32" s="217"/>
      <c r="G32" s="217"/>
      <c r="H32" s="217"/>
      <c r="I32" s="217"/>
      <c r="J32" s="217"/>
    </row>
    <row r="33" spans="2:14" ht="25.9" customHeight="1" x14ac:dyDescent="0.2">
      <c r="B33" s="215" t="s">
        <v>137</v>
      </c>
      <c r="C33" s="216">
        <v>265</v>
      </c>
      <c r="D33" s="216">
        <v>225</v>
      </c>
      <c r="E33" s="217">
        <f t="shared" si="1"/>
        <v>534126</v>
      </c>
      <c r="F33" s="217">
        <f>316754+27000</f>
        <v>343754</v>
      </c>
      <c r="G33" s="217">
        <f>+иные19.!I207</f>
        <v>0</v>
      </c>
      <c r="H33" s="217"/>
      <c r="I33" s="217">
        <v>190372</v>
      </c>
      <c r="J33" s="217"/>
    </row>
    <row r="34" spans="2:14" ht="30.6" customHeight="1" x14ac:dyDescent="0.2">
      <c r="B34" s="215" t="s">
        <v>182</v>
      </c>
      <c r="C34" s="216">
        <v>266</v>
      </c>
      <c r="D34" s="216" t="s">
        <v>138</v>
      </c>
      <c r="E34" s="217">
        <f t="shared" si="1"/>
        <v>9309977</v>
      </c>
      <c r="F34" s="217">
        <f>F36+F37+457112</f>
        <v>1259977</v>
      </c>
      <c r="G34" s="217">
        <f>+иные19.!I223+иные19.!I229</f>
        <v>0</v>
      </c>
      <c r="H34" s="217"/>
      <c r="I34" s="217">
        <v>8050000</v>
      </c>
      <c r="J34" s="217"/>
    </row>
    <row r="35" spans="2:14" ht="15.6" customHeight="1" x14ac:dyDescent="0.2">
      <c r="B35" s="105" t="s">
        <v>126</v>
      </c>
      <c r="C35" s="218"/>
      <c r="D35" s="216"/>
      <c r="E35" s="217"/>
      <c r="F35" s="217"/>
      <c r="G35" s="217"/>
      <c r="H35" s="217"/>
      <c r="I35" s="217"/>
      <c r="J35" s="217"/>
    </row>
    <row r="36" spans="2:14" ht="20.45" customHeight="1" x14ac:dyDescent="0.2">
      <c r="B36" s="109" t="s">
        <v>258</v>
      </c>
      <c r="C36" s="218"/>
      <c r="D36" s="216">
        <v>310</v>
      </c>
      <c r="E36" s="217"/>
      <c r="F36" s="217"/>
      <c r="G36" s="217">
        <f>+иные19.!I229</f>
        <v>0</v>
      </c>
      <c r="H36" s="217"/>
      <c r="I36" s="217"/>
      <c r="J36" s="217"/>
    </row>
    <row r="37" spans="2:14" ht="20.45" customHeight="1" x14ac:dyDescent="0.2">
      <c r="B37" s="215" t="s">
        <v>259</v>
      </c>
      <c r="C37" s="216"/>
      <c r="D37" s="216">
        <v>340</v>
      </c>
      <c r="E37" s="217"/>
      <c r="F37" s="217">
        <f>464865+338000</f>
        <v>802865</v>
      </c>
      <c r="G37" s="217"/>
      <c r="H37" s="217"/>
      <c r="I37" s="217">
        <f>I34</f>
        <v>8050000</v>
      </c>
      <c r="J37" s="217"/>
    </row>
    <row r="38" spans="2:14" ht="30.6" hidden="1" customHeight="1" x14ac:dyDescent="0.2">
      <c r="B38" s="105" t="s">
        <v>139</v>
      </c>
      <c r="C38" s="216">
        <v>300</v>
      </c>
      <c r="D38" s="216" t="s">
        <v>116</v>
      </c>
      <c r="E38" s="217">
        <f t="shared" si="1"/>
        <v>0</v>
      </c>
      <c r="F38" s="217">
        <f>F39+F41</f>
        <v>0</v>
      </c>
      <c r="G38" s="217">
        <f>G39+G41</f>
        <v>0</v>
      </c>
      <c r="H38" s="217">
        <f>H39+H41</f>
        <v>0</v>
      </c>
      <c r="I38" s="217">
        <f>I39+I41</f>
        <v>0</v>
      </c>
      <c r="J38" s="217">
        <f>J39+J41</f>
        <v>0</v>
      </c>
    </row>
    <row r="39" spans="2:14" ht="16.149999999999999" hidden="1" customHeight="1" x14ac:dyDescent="0.2">
      <c r="B39" s="105" t="s">
        <v>126</v>
      </c>
      <c r="C39" s="395">
        <v>310</v>
      </c>
      <c r="D39" s="394"/>
      <c r="E39" s="393">
        <f t="shared" si="1"/>
        <v>0</v>
      </c>
      <c r="F39" s="393"/>
      <c r="G39" s="393"/>
      <c r="H39" s="393"/>
      <c r="I39" s="393"/>
      <c r="J39" s="393"/>
    </row>
    <row r="40" spans="2:14" ht="19.899999999999999" hidden="1" customHeight="1" x14ac:dyDescent="0.2">
      <c r="B40" s="109" t="s">
        <v>140</v>
      </c>
      <c r="C40" s="395"/>
      <c r="D40" s="394"/>
      <c r="E40" s="393"/>
      <c r="F40" s="393"/>
      <c r="G40" s="393"/>
      <c r="H40" s="393"/>
      <c r="I40" s="393"/>
      <c r="J40" s="393"/>
    </row>
    <row r="41" spans="2:14" ht="21.6" hidden="1" customHeight="1" x14ac:dyDescent="0.2">
      <c r="B41" s="215" t="s">
        <v>141</v>
      </c>
      <c r="C41" s="216">
        <v>320</v>
      </c>
      <c r="D41" s="216"/>
      <c r="E41" s="217">
        <f>F41+G41+H41+I41</f>
        <v>0</v>
      </c>
      <c r="F41" s="217"/>
      <c r="G41" s="217"/>
      <c r="H41" s="217"/>
      <c r="I41" s="217"/>
      <c r="J41" s="217"/>
    </row>
    <row r="42" spans="2:14" ht="25.9" hidden="1" customHeight="1" x14ac:dyDescent="0.2">
      <c r="B42" s="215" t="s">
        <v>142</v>
      </c>
      <c r="C42" s="216">
        <v>400</v>
      </c>
      <c r="D42" s="216"/>
      <c r="E42" s="217">
        <f>F42+G42+H42+I42</f>
        <v>0</v>
      </c>
      <c r="F42" s="217">
        <f>F43+F45</f>
        <v>0</v>
      </c>
      <c r="G42" s="217">
        <f>G43+G45</f>
        <v>0</v>
      </c>
      <c r="H42" s="217">
        <f>H43+H45</f>
        <v>0</v>
      </c>
      <c r="I42" s="217">
        <f>I43+I45</f>
        <v>0</v>
      </c>
      <c r="J42" s="217">
        <f>J43+J45</f>
        <v>0</v>
      </c>
    </row>
    <row r="43" spans="2:14" ht="19.899999999999999" hidden="1" customHeight="1" x14ac:dyDescent="0.2">
      <c r="B43" s="215" t="s">
        <v>143</v>
      </c>
      <c r="C43" s="394">
        <v>410</v>
      </c>
      <c r="D43" s="394"/>
      <c r="E43" s="393">
        <v>0</v>
      </c>
      <c r="F43" s="393"/>
      <c r="G43" s="393"/>
      <c r="H43" s="393"/>
      <c r="I43" s="393"/>
      <c r="J43" s="393"/>
    </row>
    <row r="44" spans="2:14" ht="18.600000000000001" hidden="1" customHeight="1" x14ac:dyDescent="0.2">
      <c r="B44" s="215" t="s">
        <v>144</v>
      </c>
      <c r="C44" s="394"/>
      <c r="D44" s="394"/>
      <c r="E44" s="393"/>
      <c r="F44" s="393"/>
      <c r="G44" s="393"/>
      <c r="H44" s="393"/>
      <c r="I44" s="393"/>
      <c r="J44" s="393"/>
    </row>
    <row r="45" spans="2:14" ht="21.6" hidden="1" customHeight="1" x14ac:dyDescent="0.2">
      <c r="B45" s="215" t="s">
        <v>145</v>
      </c>
      <c r="C45" s="216">
        <v>420</v>
      </c>
      <c r="D45" s="216"/>
      <c r="E45" s="217">
        <f>F45+G45+H45+I45</f>
        <v>0</v>
      </c>
      <c r="F45" s="217"/>
      <c r="G45" s="217"/>
      <c r="H45" s="217"/>
      <c r="I45" s="217"/>
      <c r="J45" s="217"/>
    </row>
    <row r="46" spans="2:14" ht="18.600000000000001" customHeight="1" x14ac:dyDescent="0.2">
      <c r="B46" s="215" t="s">
        <v>146</v>
      </c>
      <c r="C46" s="216">
        <v>500</v>
      </c>
      <c r="D46" s="216" t="s">
        <v>116</v>
      </c>
      <c r="E46" s="217">
        <f>F46+G46+H46+I46</f>
        <v>0</v>
      </c>
      <c r="F46" s="217"/>
      <c r="G46" s="217"/>
      <c r="H46" s="217"/>
      <c r="I46" s="217"/>
      <c r="J46" s="217"/>
      <c r="K46" s="104"/>
      <c r="L46" s="104"/>
      <c r="M46" s="104"/>
      <c r="N46" s="104"/>
    </row>
    <row r="47" spans="2:14" ht="21.6" customHeight="1" x14ac:dyDescent="0.2">
      <c r="B47" s="215" t="s">
        <v>147</v>
      </c>
      <c r="C47" s="216">
        <v>600</v>
      </c>
      <c r="D47" s="216" t="s">
        <v>116</v>
      </c>
      <c r="E47" s="217">
        <f>F47+G47+H47+I47</f>
        <v>0</v>
      </c>
      <c r="F47" s="217">
        <f>F46+F8-F17</f>
        <v>0</v>
      </c>
      <c r="G47" s="217">
        <f>G46+G8-G17</f>
        <v>0</v>
      </c>
      <c r="H47" s="217"/>
      <c r="I47" s="217">
        <f>I46+I8-I17</f>
        <v>0</v>
      </c>
      <c r="J47" s="217"/>
    </row>
    <row r="48" spans="2:14" x14ac:dyDescent="0.2">
      <c r="E48" s="112"/>
      <c r="F48" s="112"/>
      <c r="G48" s="112"/>
      <c r="H48" s="112"/>
      <c r="I48" s="112"/>
    </row>
    <row r="49" spans="5:9" x14ac:dyDescent="0.2">
      <c r="E49" s="176"/>
      <c r="F49" s="176"/>
      <c r="I49" s="176"/>
    </row>
    <row r="51" spans="5:9" x14ac:dyDescent="0.2">
      <c r="E51" s="176"/>
    </row>
  </sheetData>
  <mergeCells count="42">
    <mergeCell ref="I39:I40"/>
    <mergeCell ref="J39:J40"/>
    <mergeCell ref="C43:C44"/>
    <mergeCell ref="D43:D44"/>
    <mergeCell ref="E43:E44"/>
    <mergeCell ref="F43:F44"/>
    <mergeCell ref="G43:G44"/>
    <mergeCell ref="H43:H44"/>
    <mergeCell ref="I43:I44"/>
    <mergeCell ref="J43:J44"/>
    <mergeCell ref="C39:C40"/>
    <mergeCell ref="D39:D40"/>
    <mergeCell ref="E39:E40"/>
    <mergeCell ref="F39:F40"/>
    <mergeCell ref="G39:G40"/>
    <mergeCell ref="H39:H40"/>
    <mergeCell ref="I9:I10"/>
    <mergeCell ref="J9:J10"/>
    <mergeCell ref="C19:C20"/>
    <mergeCell ref="D19:D20"/>
    <mergeCell ref="E19:E20"/>
    <mergeCell ref="F19:F20"/>
    <mergeCell ref="G19:G20"/>
    <mergeCell ref="H19:H20"/>
    <mergeCell ref="I19:I20"/>
    <mergeCell ref="J19:J20"/>
    <mergeCell ref="C9:C10"/>
    <mergeCell ref="D9:D10"/>
    <mergeCell ref="E9:E10"/>
    <mergeCell ref="F9:F10"/>
    <mergeCell ref="G9:G10"/>
    <mergeCell ref="H9:H10"/>
    <mergeCell ref="B3:B6"/>
    <mergeCell ref="C3:C6"/>
    <mergeCell ref="D3:D6"/>
    <mergeCell ref="E3:J3"/>
    <mergeCell ref="E4:E6"/>
    <mergeCell ref="F4:J4"/>
    <mergeCell ref="F5:F6"/>
    <mergeCell ref="G5:G6"/>
    <mergeCell ref="H5:H6"/>
    <mergeCell ref="I5:J5"/>
  </mergeCells>
  <hyperlinks>
    <hyperlink ref="G5" r:id="rId1"/>
  </hyperlinks>
  <pageMargins left="0.19685039370078741" right="0.19685039370078741" top="0.19685039370078741" bottom="0.19685039370078741" header="0.31496062992125984" footer="0.31496062992125984"/>
  <pageSetup paperSize="9" scale="72" orientation="portrait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7"/>
  <sheetViews>
    <sheetView topLeftCell="A189" workbookViewId="0">
      <selection activeCell="A78" sqref="A78:XFD83"/>
    </sheetView>
  </sheetViews>
  <sheetFormatPr defaultColWidth="8.85546875" defaultRowHeight="12" outlineLevelCol="1" x14ac:dyDescent="0.2"/>
  <cols>
    <col min="1" max="1" width="4.7109375" style="18" customWidth="1"/>
    <col min="2" max="2" width="18.140625" style="18" customWidth="1"/>
    <col min="3" max="3" width="7.5703125" style="18" customWidth="1"/>
    <col min="4" max="4" width="8.5703125" style="18" customWidth="1"/>
    <col min="5" max="5" width="7.85546875" style="220" customWidth="1"/>
    <col min="6" max="6" width="9" style="18" customWidth="1"/>
    <col min="7" max="7" width="10.28515625" style="18" customWidth="1"/>
    <col min="8" max="8" width="7.85546875" style="18" customWidth="1"/>
    <col min="9" max="9" width="9.7109375" style="18" customWidth="1"/>
    <col min="10" max="10" width="11.28515625" style="18" customWidth="1"/>
    <col min="11" max="11" width="13.28515625" style="18" hidden="1" customWidth="1" outlineLevel="1"/>
    <col min="12" max="12" width="13.140625" style="18" hidden="1" customWidth="1" outlineLevel="1"/>
    <col min="13" max="13" width="12.28515625" style="18" hidden="1" customWidth="1" outlineLevel="1"/>
    <col min="14" max="14" width="13.28515625" style="18" hidden="1" customWidth="1" outlineLevel="1"/>
    <col min="15" max="15" width="4.140625" style="152" hidden="1" customWidth="1" collapsed="1"/>
    <col min="16" max="16" width="11.28515625" style="163" hidden="1" customWidth="1"/>
    <col min="17" max="18" width="11.28515625" style="158" hidden="1" customWidth="1"/>
    <col min="19" max="16384" width="8.85546875" style="18"/>
  </cols>
  <sheetData>
    <row r="1" spans="1:28" hidden="1" x14ac:dyDescent="0.2"/>
    <row r="2" spans="1:28" hidden="1" x14ac:dyDescent="0.2">
      <c r="D2" s="18" t="s">
        <v>0</v>
      </c>
    </row>
    <row r="3" spans="1:28" hidden="1" x14ac:dyDescent="0.2">
      <c r="C3" s="18" t="s">
        <v>264</v>
      </c>
    </row>
    <row r="4" spans="1:28" ht="13.15" hidden="1" customHeight="1" x14ac:dyDescent="0.2">
      <c r="C4" s="447" t="s">
        <v>260</v>
      </c>
      <c r="D4" s="447"/>
      <c r="E4" s="447"/>
      <c r="F4" s="447"/>
      <c r="G4" s="447"/>
      <c r="H4" s="447"/>
      <c r="I4" s="447"/>
      <c r="J4" s="447"/>
      <c r="K4" s="19"/>
      <c r="L4" s="19"/>
      <c r="M4" s="19"/>
      <c r="N4" s="19"/>
      <c r="O4" s="153"/>
      <c r="P4" s="166"/>
      <c r="Q4" s="159"/>
      <c r="R4" s="15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3.15" hidden="1" customHeight="1" x14ac:dyDescent="0.2">
      <c r="C5" s="447"/>
      <c r="D5" s="447"/>
      <c r="E5" s="447"/>
      <c r="F5" s="447"/>
      <c r="G5" s="447"/>
      <c r="H5" s="447"/>
      <c r="I5" s="447"/>
      <c r="J5" s="447"/>
      <c r="K5" s="19"/>
      <c r="L5" s="19"/>
      <c r="M5" s="19"/>
      <c r="N5" s="19"/>
      <c r="O5" s="153"/>
      <c r="P5" s="166"/>
      <c r="Q5" s="159"/>
      <c r="R5" s="15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3.15" hidden="1" customHeight="1" x14ac:dyDescent="0.2">
      <c r="C6" s="219"/>
      <c r="D6" s="219"/>
      <c r="E6" s="219"/>
      <c r="F6" s="219"/>
      <c r="G6" s="219"/>
      <c r="H6" s="219"/>
      <c r="I6" s="219"/>
      <c r="J6" s="219"/>
      <c r="K6" s="19"/>
      <c r="L6" s="19"/>
      <c r="M6" s="19"/>
      <c r="N6" s="19"/>
      <c r="O6" s="153"/>
      <c r="P6" s="166"/>
      <c r="Q6" s="159"/>
      <c r="R6" s="15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3.15" hidden="1" customHeight="1" x14ac:dyDescent="0.2">
      <c r="C7" s="446" t="s">
        <v>185</v>
      </c>
      <c r="D7" s="446"/>
      <c r="E7" s="446"/>
      <c r="F7" s="446"/>
      <c r="G7" s="446"/>
      <c r="H7" s="446"/>
      <c r="I7" s="446"/>
      <c r="J7" s="446"/>
      <c r="K7" s="453" t="s">
        <v>318</v>
      </c>
      <c r="L7" s="453"/>
      <c r="M7" s="453"/>
      <c r="N7" s="453"/>
      <c r="O7" s="153"/>
      <c r="P7" s="166"/>
      <c r="Q7" s="159"/>
      <c r="R7" s="15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3.15" hidden="1" customHeight="1" x14ac:dyDescent="0.2">
      <c r="C8" s="20"/>
      <c r="D8" s="20"/>
      <c r="E8" s="20"/>
      <c r="F8" s="20"/>
      <c r="G8" s="20"/>
      <c r="H8" s="20"/>
      <c r="I8" s="20"/>
      <c r="J8" s="20"/>
      <c r="K8" s="453"/>
      <c r="L8" s="453"/>
      <c r="M8" s="453"/>
      <c r="N8" s="453"/>
      <c r="O8" s="153"/>
      <c r="P8" s="166"/>
      <c r="Q8" s="159"/>
      <c r="R8" s="15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idden="1" x14ac:dyDescent="0.2">
      <c r="C9" s="18" t="s">
        <v>15</v>
      </c>
    </row>
    <row r="10" spans="1:28" hidden="1" x14ac:dyDescent="0.2"/>
    <row r="11" spans="1:28" ht="57" hidden="1" customHeight="1" x14ac:dyDescent="0.2">
      <c r="A11" s="27" t="s">
        <v>3</v>
      </c>
      <c r="B11" s="456" t="s">
        <v>16</v>
      </c>
      <c r="C11" s="456"/>
      <c r="D11" s="456"/>
      <c r="E11" s="456" t="s">
        <v>17</v>
      </c>
      <c r="F11" s="456"/>
      <c r="G11" s="456"/>
      <c r="H11" s="22" t="s">
        <v>18</v>
      </c>
      <c r="I11" s="22" t="s">
        <v>19</v>
      </c>
      <c r="J11" s="22" t="s">
        <v>20</v>
      </c>
    </row>
    <row r="12" spans="1:28" ht="15" hidden="1" customHeight="1" x14ac:dyDescent="0.2">
      <c r="A12" s="223">
        <v>1</v>
      </c>
      <c r="B12" s="456">
        <v>2</v>
      </c>
      <c r="C12" s="456"/>
      <c r="D12" s="456"/>
      <c r="E12" s="456">
        <v>3</v>
      </c>
      <c r="F12" s="456"/>
      <c r="G12" s="456"/>
      <c r="H12" s="223">
        <v>4</v>
      </c>
      <c r="I12" s="223">
        <v>5</v>
      </c>
      <c r="J12" s="223">
        <v>6</v>
      </c>
    </row>
    <row r="13" spans="1:28" hidden="1" x14ac:dyDescent="0.2">
      <c r="A13" s="24"/>
      <c r="B13" s="456"/>
      <c r="C13" s="456"/>
      <c r="D13" s="456"/>
      <c r="E13" s="456"/>
      <c r="F13" s="456"/>
      <c r="G13" s="456"/>
      <c r="H13" s="24"/>
      <c r="I13" s="24"/>
      <c r="J13" s="26">
        <f t="shared" ref="J13:J20" si="0">E13*H13*I13</f>
        <v>0</v>
      </c>
    </row>
    <row r="14" spans="1:28" hidden="1" x14ac:dyDescent="0.2">
      <c r="A14" s="24"/>
      <c r="B14" s="456"/>
      <c r="C14" s="456"/>
      <c r="D14" s="456"/>
      <c r="E14" s="456"/>
      <c r="F14" s="456"/>
      <c r="G14" s="456"/>
      <c r="H14" s="24"/>
      <c r="I14" s="24"/>
      <c r="J14" s="26">
        <f t="shared" si="0"/>
        <v>0</v>
      </c>
    </row>
    <row r="15" spans="1:28" hidden="1" x14ac:dyDescent="0.2">
      <c r="A15" s="24"/>
      <c r="B15" s="456"/>
      <c r="C15" s="456"/>
      <c r="D15" s="456"/>
      <c r="E15" s="456"/>
      <c r="F15" s="456"/>
      <c r="G15" s="456"/>
      <c r="H15" s="24"/>
      <c r="I15" s="24"/>
      <c r="J15" s="26">
        <f t="shared" si="0"/>
        <v>0</v>
      </c>
    </row>
    <row r="16" spans="1:28" hidden="1" x14ac:dyDescent="0.2">
      <c r="A16" s="24"/>
      <c r="B16" s="456"/>
      <c r="C16" s="456"/>
      <c r="D16" s="456"/>
      <c r="E16" s="456"/>
      <c r="F16" s="456"/>
      <c r="G16" s="456"/>
      <c r="H16" s="24"/>
      <c r="I16" s="24"/>
      <c r="J16" s="26">
        <f t="shared" si="0"/>
        <v>0</v>
      </c>
    </row>
    <row r="17" spans="1:10" hidden="1" x14ac:dyDescent="0.2">
      <c r="A17" s="24"/>
      <c r="B17" s="456"/>
      <c r="C17" s="456"/>
      <c r="D17" s="456"/>
      <c r="E17" s="456"/>
      <c r="F17" s="456"/>
      <c r="G17" s="456"/>
      <c r="H17" s="24"/>
      <c r="I17" s="24"/>
      <c r="J17" s="26">
        <f t="shared" si="0"/>
        <v>0</v>
      </c>
    </row>
    <row r="18" spans="1:10" hidden="1" x14ac:dyDescent="0.2">
      <c r="A18" s="24"/>
      <c r="B18" s="456"/>
      <c r="C18" s="456"/>
      <c r="D18" s="456"/>
      <c r="E18" s="456"/>
      <c r="F18" s="456"/>
      <c r="G18" s="456"/>
      <c r="H18" s="24"/>
      <c r="I18" s="24"/>
      <c r="J18" s="26">
        <f t="shared" si="0"/>
        <v>0</v>
      </c>
    </row>
    <row r="19" spans="1:10" hidden="1" x14ac:dyDescent="0.2">
      <c r="A19" s="24"/>
      <c r="B19" s="456"/>
      <c r="C19" s="456"/>
      <c r="D19" s="456"/>
      <c r="E19" s="456"/>
      <c r="F19" s="456"/>
      <c r="G19" s="456"/>
      <c r="H19" s="24"/>
      <c r="I19" s="24"/>
      <c r="J19" s="26">
        <f t="shared" si="0"/>
        <v>0</v>
      </c>
    </row>
    <row r="20" spans="1:10" hidden="1" x14ac:dyDescent="0.2">
      <c r="A20" s="24"/>
      <c r="B20" s="456"/>
      <c r="C20" s="456"/>
      <c r="D20" s="456"/>
      <c r="E20" s="456"/>
      <c r="F20" s="456"/>
      <c r="G20" s="456"/>
      <c r="H20" s="24"/>
      <c r="I20" s="24"/>
      <c r="J20" s="26">
        <f t="shared" si="0"/>
        <v>0</v>
      </c>
    </row>
    <row r="21" spans="1:10" hidden="1" x14ac:dyDescent="0.2">
      <c r="A21" s="504" t="s">
        <v>13</v>
      </c>
      <c r="B21" s="505"/>
      <c r="C21" s="505"/>
      <c r="D21" s="506"/>
      <c r="E21" s="456" t="s">
        <v>14</v>
      </c>
      <c r="F21" s="456"/>
      <c r="G21" s="456"/>
      <c r="H21" s="223" t="s">
        <v>14</v>
      </c>
      <c r="I21" s="223" t="s">
        <v>14</v>
      </c>
      <c r="J21" s="24"/>
    </row>
    <row r="22" spans="1:10" hidden="1" x14ac:dyDescent="0.2"/>
    <row r="23" spans="1:10" hidden="1" x14ac:dyDescent="0.2">
      <c r="C23" s="18" t="s">
        <v>21</v>
      </c>
    </row>
    <row r="24" spans="1:10" hidden="1" x14ac:dyDescent="0.2"/>
    <row r="25" spans="1:10" ht="84" hidden="1" x14ac:dyDescent="0.2">
      <c r="A25" s="27" t="s">
        <v>3</v>
      </c>
      <c r="B25" s="456" t="s">
        <v>16</v>
      </c>
      <c r="C25" s="456"/>
      <c r="D25" s="456"/>
      <c r="E25" s="456" t="s">
        <v>22</v>
      </c>
      <c r="F25" s="456"/>
      <c r="G25" s="456"/>
      <c r="H25" s="22" t="s">
        <v>23</v>
      </c>
      <c r="I25" s="22" t="s">
        <v>24</v>
      </c>
      <c r="J25" s="22" t="s">
        <v>20</v>
      </c>
    </row>
    <row r="26" spans="1:10" hidden="1" x14ac:dyDescent="0.2">
      <c r="A26" s="223">
        <v>1</v>
      </c>
      <c r="B26" s="456">
        <v>2</v>
      </c>
      <c r="C26" s="456"/>
      <c r="D26" s="456"/>
      <c r="E26" s="456">
        <v>3</v>
      </c>
      <c r="F26" s="456"/>
      <c r="G26" s="456"/>
      <c r="H26" s="223">
        <v>4</v>
      </c>
      <c r="I26" s="223">
        <v>5</v>
      </c>
      <c r="J26" s="223">
        <v>6</v>
      </c>
    </row>
    <row r="27" spans="1:10" hidden="1" x14ac:dyDescent="0.2">
      <c r="A27" s="24"/>
      <c r="B27" s="456"/>
      <c r="C27" s="456"/>
      <c r="D27" s="456"/>
      <c r="E27" s="456"/>
      <c r="F27" s="456"/>
      <c r="G27" s="456"/>
      <c r="H27" s="24"/>
      <c r="I27" s="24"/>
      <c r="J27" s="26">
        <f t="shared" ref="J27:J34" si="1">E27*H27*I27</f>
        <v>0</v>
      </c>
    </row>
    <row r="28" spans="1:10" hidden="1" x14ac:dyDescent="0.2">
      <c r="A28" s="24"/>
      <c r="B28" s="456"/>
      <c r="C28" s="456"/>
      <c r="D28" s="456"/>
      <c r="E28" s="456"/>
      <c r="F28" s="456"/>
      <c r="G28" s="456"/>
      <c r="H28" s="24"/>
      <c r="I28" s="24"/>
      <c r="J28" s="26">
        <f t="shared" si="1"/>
        <v>0</v>
      </c>
    </row>
    <row r="29" spans="1:10" hidden="1" x14ac:dyDescent="0.2">
      <c r="A29" s="24"/>
      <c r="B29" s="456"/>
      <c r="C29" s="456"/>
      <c r="D29" s="456"/>
      <c r="E29" s="456"/>
      <c r="F29" s="456"/>
      <c r="G29" s="456"/>
      <c r="H29" s="24"/>
      <c r="I29" s="24"/>
      <c r="J29" s="26">
        <f t="shared" si="1"/>
        <v>0</v>
      </c>
    </row>
    <row r="30" spans="1:10" hidden="1" x14ac:dyDescent="0.2">
      <c r="A30" s="24"/>
      <c r="B30" s="456"/>
      <c r="C30" s="456"/>
      <c r="D30" s="456"/>
      <c r="E30" s="456"/>
      <c r="F30" s="456"/>
      <c r="G30" s="456"/>
      <c r="H30" s="24"/>
      <c r="I30" s="24"/>
      <c r="J30" s="26">
        <f t="shared" si="1"/>
        <v>0</v>
      </c>
    </row>
    <row r="31" spans="1:10" hidden="1" x14ac:dyDescent="0.2">
      <c r="A31" s="24"/>
      <c r="B31" s="456"/>
      <c r="C31" s="456"/>
      <c r="D31" s="456"/>
      <c r="E31" s="456"/>
      <c r="F31" s="456"/>
      <c r="G31" s="456"/>
      <c r="H31" s="24"/>
      <c r="I31" s="24"/>
      <c r="J31" s="26">
        <f t="shared" si="1"/>
        <v>0</v>
      </c>
    </row>
    <row r="32" spans="1:10" hidden="1" x14ac:dyDescent="0.2">
      <c r="A32" s="24"/>
      <c r="B32" s="456"/>
      <c r="C32" s="456"/>
      <c r="D32" s="456"/>
      <c r="E32" s="456"/>
      <c r="F32" s="456"/>
      <c r="G32" s="456"/>
      <c r="H32" s="24"/>
      <c r="I32" s="24"/>
      <c r="J32" s="26">
        <f t="shared" si="1"/>
        <v>0</v>
      </c>
    </row>
    <row r="33" spans="1:10" hidden="1" x14ac:dyDescent="0.2">
      <c r="A33" s="24"/>
      <c r="B33" s="456"/>
      <c r="C33" s="456"/>
      <c r="D33" s="456"/>
      <c r="E33" s="456"/>
      <c r="F33" s="456"/>
      <c r="G33" s="456"/>
      <c r="H33" s="24"/>
      <c r="I33" s="24"/>
      <c r="J33" s="26">
        <f t="shared" si="1"/>
        <v>0</v>
      </c>
    </row>
    <row r="34" spans="1:10" hidden="1" x14ac:dyDescent="0.2">
      <c r="A34" s="24"/>
      <c r="B34" s="456"/>
      <c r="C34" s="456"/>
      <c r="D34" s="456"/>
      <c r="E34" s="456"/>
      <c r="F34" s="456"/>
      <c r="G34" s="456"/>
      <c r="H34" s="24"/>
      <c r="I34" s="24"/>
      <c r="J34" s="26">
        <f t="shared" si="1"/>
        <v>0</v>
      </c>
    </row>
    <row r="35" spans="1:10" hidden="1" x14ac:dyDescent="0.2">
      <c r="A35" s="504" t="s">
        <v>13</v>
      </c>
      <c r="B35" s="505"/>
      <c r="C35" s="505"/>
      <c r="D35" s="506"/>
      <c r="E35" s="456" t="s">
        <v>14</v>
      </c>
      <c r="F35" s="456"/>
      <c r="G35" s="456"/>
      <c r="H35" s="223" t="s">
        <v>14</v>
      </c>
      <c r="I35" s="223" t="s">
        <v>14</v>
      </c>
      <c r="J35" s="24"/>
    </row>
    <row r="36" spans="1:10" hidden="1" x14ac:dyDescent="0.2"/>
    <row r="37" spans="1:10" x14ac:dyDescent="0.2">
      <c r="C37" s="18" t="s">
        <v>25</v>
      </c>
    </row>
    <row r="38" spans="1:10" x14ac:dyDescent="0.2">
      <c r="C38" s="18" t="s">
        <v>26</v>
      </c>
    </row>
    <row r="39" spans="1:10" x14ac:dyDescent="0.2">
      <c r="C39" s="18" t="s">
        <v>27</v>
      </c>
    </row>
    <row r="41" spans="1:10" ht="78.599999999999994" customHeight="1" x14ac:dyDescent="0.2">
      <c r="A41" s="22" t="s">
        <v>3</v>
      </c>
      <c r="B41" s="456" t="s">
        <v>28</v>
      </c>
      <c r="C41" s="456"/>
      <c r="D41" s="456"/>
      <c r="E41" s="456"/>
      <c r="F41" s="456"/>
      <c r="G41" s="456"/>
      <c r="H41" s="456"/>
      <c r="I41" s="22" t="s">
        <v>29</v>
      </c>
      <c r="J41" s="22" t="s">
        <v>241</v>
      </c>
    </row>
    <row r="42" spans="1:10" x14ac:dyDescent="0.2">
      <c r="A42" s="223">
        <v>1</v>
      </c>
      <c r="B42" s="507">
        <v>2</v>
      </c>
      <c r="C42" s="507"/>
      <c r="D42" s="507"/>
      <c r="E42" s="507"/>
      <c r="F42" s="507"/>
      <c r="G42" s="507"/>
      <c r="H42" s="507"/>
      <c r="I42" s="223">
        <v>3</v>
      </c>
      <c r="J42" s="223">
        <v>4</v>
      </c>
    </row>
    <row r="43" spans="1:10" x14ac:dyDescent="0.2">
      <c r="A43" s="223">
        <v>1</v>
      </c>
      <c r="B43" s="503" t="s">
        <v>31</v>
      </c>
      <c r="C43" s="503"/>
      <c r="D43" s="503"/>
      <c r="E43" s="503"/>
      <c r="F43" s="503"/>
      <c r="G43" s="503"/>
      <c r="H43" s="503"/>
      <c r="I43" s="223" t="s">
        <v>14</v>
      </c>
      <c r="J43" s="24"/>
    </row>
    <row r="44" spans="1:10" ht="25.9" customHeight="1" x14ac:dyDescent="0.2">
      <c r="A44" s="223" t="s">
        <v>32</v>
      </c>
      <c r="B44" s="501" t="s">
        <v>36</v>
      </c>
      <c r="C44" s="501"/>
      <c r="D44" s="501"/>
      <c r="E44" s="501"/>
      <c r="F44" s="501"/>
      <c r="G44" s="501"/>
      <c r="H44" s="501"/>
      <c r="I44" s="223"/>
      <c r="J44" s="29">
        <f>'штаты 2019-2021'!P89*22%</f>
        <v>6093854.8540706551</v>
      </c>
    </row>
    <row r="45" spans="1:10" x14ac:dyDescent="0.2">
      <c r="A45" s="223" t="s">
        <v>33</v>
      </c>
      <c r="B45" s="503" t="s">
        <v>42</v>
      </c>
      <c r="C45" s="503"/>
      <c r="D45" s="503"/>
      <c r="E45" s="503"/>
      <c r="F45" s="503"/>
      <c r="G45" s="503"/>
      <c r="H45" s="503"/>
      <c r="I45" s="223"/>
      <c r="J45" s="29"/>
    </row>
    <row r="46" spans="1:10" ht="24" customHeight="1" x14ac:dyDescent="0.2">
      <c r="A46" s="223" t="s">
        <v>34</v>
      </c>
      <c r="B46" s="501" t="s">
        <v>37</v>
      </c>
      <c r="C46" s="501"/>
      <c r="D46" s="501"/>
      <c r="E46" s="501"/>
      <c r="F46" s="501"/>
      <c r="G46" s="501"/>
      <c r="H46" s="501"/>
      <c r="I46" s="223"/>
      <c r="J46" s="29"/>
    </row>
    <row r="47" spans="1:10" x14ac:dyDescent="0.2">
      <c r="A47" s="223">
        <v>2</v>
      </c>
      <c r="B47" s="503" t="s">
        <v>38</v>
      </c>
      <c r="C47" s="503"/>
      <c r="D47" s="503"/>
      <c r="E47" s="503"/>
      <c r="F47" s="503"/>
      <c r="G47" s="503"/>
      <c r="H47" s="503"/>
      <c r="I47" s="223" t="s">
        <v>14</v>
      </c>
      <c r="J47" s="29"/>
    </row>
    <row r="48" spans="1:10" ht="34.9" customHeight="1" x14ac:dyDescent="0.2">
      <c r="A48" s="223" t="s">
        <v>39</v>
      </c>
      <c r="B48" s="501" t="s">
        <v>40</v>
      </c>
      <c r="C48" s="501"/>
      <c r="D48" s="501"/>
      <c r="E48" s="501"/>
      <c r="F48" s="501"/>
      <c r="G48" s="501"/>
      <c r="H48" s="501"/>
      <c r="I48" s="223"/>
      <c r="J48" s="29">
        <f>'штаты 2019-2021'!P89*2.9%</f>
        <v>803280.86712749535</v>
      </c>
    </row>
    <row r="49" spans="1:18" x14ac:dyDescent="0.2">
      <c r="A49" s="223" t="s">
        <v>41</v>
      </c>
      <c r="B49" s="503" t="s">
        <v>45</v>
      </c>
      <c r="C49" s="503"/>
      <c r="D49" s="503"/>
      <c r="E49" s="503"/>
      <c r="F49" s="503"/>
      <c r="G49" s="503"/>
      <c r="H49" s="503"/>
      <c r="I49" s="223"/>
      <c r="J49" s="29"/>
    </row>
    <row r="50" spans="1:18" ht="27" customHeight="1" x14ac:dyDescent="0.2">
      <c r="A50" s="28" t="s">
        <v>43</v>
      </c>
      <c r="B50" s="501" t="s">
        <v>44</v>
      </c>
      <c r="C50" s="501"/>
      <c r="D50" s="501"/>
      <c r="E50" s="501"/>
      <c r="F50" s="501"/>
      <c r="G50" s="501"/>
      <c r="H50" s="501"/>
      <c r="I50" s="223"/>
      <c r="J50" s="29">
        <f>'штаты 2019-2021'!P89*0.2%</f>
        <v>55398.680491551408</v>
      </c>
    </row>
    <row r="51" spans="1:18" ht="22.9" customHeight="1" x14ac:dyDescent="0.2">
      <c r="A51" s="223" t="s">
        <v>46</v>
      </c>
      <c r="B51" s="501" t="s">
        <v>47</v>
      </c>
      <c r="C51" s="501"/>
      <c r="D51" s="501"/>
      <c r="E51" s="501"/>
      <c r="F51" s="501"/>
      <c r="G51" s="501"/>
      <c r="H51" s="501"/>
      <c r="I51" s="223"/>
      <c r="J51" s="29"/>
    </row>
    <row r="52" spans="1:18" ht="25.15" customHeight="1" x14ac:dyDescent="0.2">
      <c r="A52" s="223" t="s">
        <v>48</v>
      </c>
      <c r="B52" s="501" t="s">
        <v>49</v>
      </c>
      <c r="C52" s="501"/>
      <c r="D52" s="501"/>
      <c r="E52" s="501"/>
      <c r="F52" s="501"/>
      <c r="G52" s="501"/>
      <c r="H52" s="501"/>
      <c r="I52" s="223"/>
      <c r="J52" s="29"/>
    </row>
    <row r="53" spans="1:18" ht="24.6" customHeight="1" x14ac:dyDescent="0.2">
      <c r="A53" s="223">
        <v>3</v>
      </c>
      <c r="B53" s="501" t="s">
        <v>50</v>
      </c>
      <c r="C53" s="501"/>
      <c r="D53" s="501"/>
      <c r="E53" s="501"/>
      <c r="F53" s="501"/>
      <c r="G53" s="501"/>
      <c r="H53" s="501"/>
      <c r="I53" s="223"/>
      <c r="J53" s="29">
        <f>'штаты 2019-2021'!P89*5.1%</f>
        <v>1412666.3525345607</v>
      </c>
    </row>
    <row r="54" spans="1:18" x14ac:dyDescent="0.2">
      <c r="A54" s="223"/>
      <c r="B54" s="502" t="s">
        <v>13</v>
      </c>
      <c r="C54" s="502"/>
      <c r="D54" s="502"/>
      <c r="E54" s="502"/>
      <c r="F54" s="502"/>
      <c r="G54" s="502"/>
      <c r="H54" s="502"/>
      <c r="I54" s="223" t="s">
        <v>14</v>
      </c>
      <c r="J54" s="29">
        <f>SUM(J44:J53)</f>
        <v>8365200.7542242631</v>
      </c>
      <c r="K54" s="30"/>
      <c r="O54" s="154"/>
    </row>
    <row r="55" spans="1:18" x14ac:dyDescent="0.2">
      <c r="B55" s="499"/>
      <c r="C55" s="499"/>
      <c r="D55" s="499"/>
      <c r="E55" s="499"/>
      <c r="F55" s="499"/>
      <c r="G55" s="499"/>
      <c r="H55" s="499"/>
      <c r="K55" s="30"/>
      <c r="L55" s="30">
        <v>24256761.850000001</v>
      </c>
      <c r="M55" s="30" t="e">
        <f>K71-L55</f>
        <v>#REF!</v>
      </c>
      <c r="N55" s="30" t="s">
        <v>158</v>
      </c>
    </row>
    <row r="56" spans="1:18" s="21" customFormat="1" hidden="1" x14ac:dyDescent="0.2">
      <c r="B56" s="21" t="s">
        <v>91</v>
      </c>
      <c r="E56" s="126"/>
      <c r="K56" s="128"/>
      <c r="L56" s="30"/>
      <c r="M56" s="30"/>
      <c r="N56" s="128"/>
      <c r="O56" s="155"/>
      <c r="P56" s="167"/>
      <c r="Q56" s="160"/>
      <c r="R56" s="160"/>
    </row>
    <row r="57" spans="1:18" hidden="1" x14ac:dyDescent="0.2">
      <c r="K57" s="30"/>
      <c r="L57" s="30"/>
      <c r="M57" s="30"/>
      <c r="N57" s="30"/>
    </row>
    <row r="58" spans="1:18" hidden="1" x14ac:dyDescent="0.2">
      <c r="A58" s="18" t="s">
        <v>57</v>
      </c>
      <c r="K58" s="30"/>
      <c r="L58" s="30"/>
      <c r="M58" s="30"/>
      <c r="N58" s="30"/>
    </row>
    <row r="59" spans="1:18" hidden="1" x14ac:dyDescent="0.2">
      <c r="A59" s="18" t="s">
        <v>58</v>
      </c>
      <c r="K59" s="30"/>
      <c r="L59" s="30"/>
      <c r="M59" s="30"/>
      <c r="N59" s="30"/>
    </row>
    <row r="60" spans="1:18" hidden="1" x14ac:dyDescent="0.2">
      <c r="K60" s="30"/>
      <c r="L60" s="30"/>
      <c r="M60" s="30"/>
      <c r="N60" s="30"/>
    </row>
    <row r="61" spans="1:18" ht="37.9" hidden="1" customHeight="1" x14ac:dyDescent="0.2">
      <c r="A61" s="25" t="s">
        <v>3</v>
      </c>
      <c r="B61" s="456" t="s">
        <v>51</v>
      </c>
      <c r="C61" s="456"/>
      <c r="D61" s="456"/>
      <c r="E61" s="456" t="s">
        <v>52</v>
      </c>
      <c r="F61" s="456"/>
      <c r="G61" s="455" t="s">
        <v>53</v>
      </c>
      <c r="H61" s="455"/>
      <c r="I61" s="455" t="s">
        <v>54</v>
      </c>
      <c r="J61" s="455"/>
      <c r="K61" s="30"/>
      <c r="L61" s="30"/>
      <c r="M61" s="30"/>
      <c r="N61" s="30"/>
    </row>
    <row r="62" spans="1:18" hidden="1" x14ac:dyDescent="0.2">
      <c r="A62" s="24">
        <v>1</v>
      </c>
      <c r="B62" s="456">
        <v>2</v>
      </c>
      <c r="C62" s="456"/>
      <c r="D62" s="456"/>
      <c r="E62" s="456">
        <v>3</v>
      </c>
      <c r="F62" s="456"/>
      <c r="G62" s="455">
        <v>4</v>
      </c>
      <c r="H62" s="455"/>
      <c r="I62" s="455">
        <v>5</v>
      </c>
      <c r="J62" s="455"/>
      <c r="K62" s="30"/>
      <c r="L62" s="30"/>
      <c r="M62" s="30"/>
      <c r="N62" s="30"/>
    </row>
    <row r="63" spans="1:18" hidden="1" x14ac:dyDescent="0.2">
      <c r="A63" s="24"/>
      <c r="B63" s="485"/>
      <c r="C63" s="485"/>
      <c r="D63" s="485"/>
      <c r="E63" s="456"/>
      <c r="F63" s="456"/>
      <c r="G63" s="455"/>
      <c r="H63" s="455"/>
      <c r="I63" s="454">
        <f t="shared" ref="I63:I68" si="2">E63*G63</f>
        <v>0</v>
      </c>
      <c r="J63" s="454"/>
      <c r="K63" s="30"/>
      <c r="L63" s="30"/>
      <c r="M63" s="30"/>
      <c r="N63" s="30"/>
    </row>
    <row r="64" spans="1:18" hidden="1" x14ac:dyDescent="0.2">
      <c r="A64" s="24"/>
      <c r="B64" s="485"/>
      <c r="C64" s="485"/>
      <c r="D64" s="485"/>
      <c r="E64" s="456"/>
      <c r="F64" s="456"/>
      <c r="G64" s="455"/>
      <c r="H64" s="455"/>
      <c r="I64" s="454">
        <f t="shared" si="2"/>
        <v>0</v>
      </c>
      <c r="J64" s="454"/>
      <c r="K64" s="30"/>
      <c r="L64" s="30"/>
      <c r="M64" s="30"/>
      <c r="N64" s="30"/>
    </row>
    <row r="65" spans="1:18" hidden="1" x14ac:dyDescent="0.2">
      <c r="A65" s="24"/>
      <c r="B65" s="485"/>
      <c r="C65" s="485"/>
      <c r="D65" s="485"/>
      <c r="E65" s="456"/>
      <c r="F65" s="456"/>
      <c r="G65" s="455"/>
      <c r="H65" s="455"/>
      <c r="I65" s="454">
        <f t="shared" si="2"/>
        <v>0</v>
      </c>
      <c r="J65" s="454"/>
      <c r="K65" s="30"/>
      <c r="L65" s="30"/>
      <c r="M65" s="30"/>
      <c r="N65" s="30"/>
    </row>
    <row r="66" spans="1:18" hidden="1" x14ac:dyDescent="0.2">
      <c r="A66" s="24"/>
      <c r="B66" s="485"/>
      <c r="C66" s="485"/>
      <c r="D66" s="485"/>
      <c r="E66" s="456"/>
      <c r="F66" s="456"/>
      <c r="G66" s="455"/>
      <c r="H66" s="455"/>
      <c r="I66" s="454">
        <f t="shared" si="2"/>
        <v>0</v>
      </c>
      <c r="J66" s="454"/>
      <c r="K66" s="30"/>
      <c r="L66" s="30"/>
      <c r="M66" s="30"/>
      <c r="N66" s="30"/>
    </row>
    <row r="67" spans="1:18" hidden="1" x14ac:dyDescent="0.2">
      <c r="A67" s="24"/>
      <c r="B67" s="485"/>
      <c r="C67" s="485"/>
      <c r="D67" s="485"/>
      <c r="E67" s="456"/>
      <c r="F67" s="456"/>
      <c r="G67" s="455"/>
      <c r="H67" s="455"/>
      <c r="I67" s="454">
        <f t="shared" si="2"/>
        <v>0</v>
      </c>
      <c r="J67" s="454"/>
      <c r="K67" s="30"/>
      <c r="L67" s="30"/>
      <c r="M67" s="30"/>
      <c r="N67" s="30"/>
    </row>
    <row r="68" spans="1:18" hidden="1" x14ac:dyDescent="0.2">
      <c r="A68" s="24"/>
      <c r="B68" s="485"/>
      <c r="C68" s="485"/>
      <c r="D68" s="485"/>
      <c r="E68" s="456"/>
      <c r="F68" s="456"/>
      <c r="G68" s="455"/>
      <c r="H68" s="455"/>
      <c r="I68" s="454">
        <f t="shared" si="2"/>
        <v>0</v>
      </c>
      <c r="J68" s="454"/>
      <c r="K68" s="30"/>
      <c r="L68" s="30"/>
      <c r="M68" s="30"/>
      <c r="N68" s="30"/>
    </row>
    <row r="69" spans="1:18" hidden="1" x14ac:dyDescent="0.2">
      <c r="A69" s="24"/>
      <c r="B69" s="456" t="s">
        <v>13</v>
      </c>
      <c r="C69" s="456"/>
      <c r="D69" s="456"/>
      <c r="E69" s="456" t="s">
        <v>14</v>
      </c>
      <c r="F69" s="456"/>
      <c r="G69" s="455" t="s">
        <v>14</v>
      </c>
      <c r="H69" s="455"/>
      <c r="I69" s="454">
        <f>SUM(I63:J68)</f>
        <v>0</v>
      </c>
      <c r="J69" s="455"/>
      <c r="K69" s="30"/>
      <c r="L69" s="30"/>
      <c r="M69" s="30"/>
      <c r="N69" s="30"/>
    </row>
    <row r="70" spans="1:18" hidden="1" x14ac:dyDescent="0.2">
      <c r="K70" s="30"/>
      <c r="L70" s="30">
        <f>13526785.12+38000</f>
        <v>13564785.119999999</v>
      </c>
      <c r="M70" s="30" t="e">
        <f>L70-#REF!</f>
        <v>#REF!</v>
      </c>
      <c r="N70" s="30"/>
    </row>
    <row r="71" spans="1:18" x14ac:dyDescent="0.2">
      <c r="B71" s="18" t="s">
        <v>242</v>
      </c>
      <c r="J71" s="30">
        <f>'штаты 2019-2021'!P89*1.302</f>
        <v>36064540.99999997</v>
      </c>
      <c r="K71" s="30" t="e">
        <f>J71+#REF!+#REF!</f>
        <v>#REF!</v>
      </c>
      <c r="L71" s="30">
        <f>'раздел 2'!F19</f>
        <v>35658317</v>
      </c>
      <c r="M71" s="30" t="e">
        <f>K71-L71</f>
        <v>#REF!</v>
      </c>
      <c r="N71" s="30" t="s">
        <v>273</v>
      </c>
    </row>
    <row r="72" spans="1:18" x14ac:dyDescent="0.2">
      <c r="K72" s="30"/>
      <c r="M72" s="128"/>
      <c r="N72" s="30"/>
    </row>
    <row r="73" spans="1:18" s="21" customFormat="1" x14ac:dyDescent="0.2">
      <c r="B73" s="21" t="s">
        <v>55</v>
      </c>
      <c r="E73" s="126"/>
      <c r="K73" s="128"/>
      <c r="M73" s="128"/>
      <c r="N73" s="128"/>
      <c r="O73" s="155"/>
      <c r="P73" s="167"/>
      <c r="Q73" s="160"/>
      <c r="R73" s="160"/>
    </row>
    <row r="74" spans="1:18" x14ac:dyDescent="0.2">
      <c r="K74" s="30"/>
      <c r="L74" s="30"/>
      <c r="M74" s="30"/>
      <c r="N74" s="30"/>
      <c r="O74" s="154"/>
    </row>
    <row r="75" spans="1:18" hidden="1" x14ac:dyDescent="0.2">
      <c r="A75" s="18" t="s">
        <v>59</v>
      </c>
      <c r="E75" s="220">
        <v>851</v>
      </c>
      <c r="N75" s="30"/>
      <c r="O75" s="154"/>
    </row>
    <row r="76" spans="1:18" hidden="1" x14ac:dyDescent="0.2">
      <c r="A76" s="18" t="s">
        <v>58</v>
      </c>
      <c r="E76" s="220" t="s">
        <v>162</v>
      </c>
    </row>
    <row r="77" spans="1:18" hidden="1" x14ac:dyDescent="0.2"/>
    <row r="78" spans="1:18" ht="52.9" customHeight="1" x14ac:dyDescent="0.2">
      <c r="A78" s="25" t="s">
        <v>3</v>
      </c>
      <c r="B78" s="456" t="s">
        <v>16</v>
      </c>
      <c r="C78" s="456"/>
      <c r="D78" s="456"/>
      <c r="E78" s="456" t="s">
        <v>60</v>
      </c>
      <c r="F78" s="456"/>
      <c r="G78" s="328" t="s">
        <v>61</v>
      </c>
      <c r="H78" s="456" t="s">
        <v>243</v>
      </c>
      <c r="I78" s="500"/>
      <c r="J78" s="113"/>
    </row>
    <row r="79" spans="1:18" s="34" customFormat="1" ht="8.4499999999999993" customHeight="1" x14ac:dyDescent="0.2">
      <c r="A79" s="3">
        <v>1</v>
      </c>
      <c r="B79" s="493">
        <v>2</v>
      </c>
      <c r="C79" s="493"/>
      <c r="D79" s="493"/>
      <c r="E79" s="493">
        <v>3</v>
      </c>
      <c r="F79" s="493"/>
      <c r="G79" s="330">
        <v>4</v>
      </c>
      <c r="H79" s="467">
        <v>5</v>
      </c>
      <c r="I79" s="498"/>
      <c r="J79" s="114"/>
      <c r="O79" s="156"/>
      <c r="P79" s="168"/>
      <c r="Q79" s="161"/>
      <c r="R79" s="161"/>
    </row>
    <row r="80" spans="1:18" x14ac:dyDescent="0.2">
      <c r="A80" s="24">
        <v>1</v>
      </c>
      <c r="B80" s="485" t="s">
        <v>159</v>
      </c>
      <c r="C80" s="485"/>
      <c r="D80" s="485"/>
      <c r="E80" s="486">
        <f>706562+233692</f>
        <v>940254</v>
      </c>
      <c r="F80" s="486"/>
      <c r="G80" s="329">
        <v>2.2000000000000002</v>
      </c>
      <c r="H80" s="480">
        <f>E80*G80/100</f>
        <v>20685.588000000003</v>
      </c>
      <c r="I80" s="483"/>
      <c r="J80" s="115"/>
      <c r="L80" s="45"/>
    </row>
    <row r="81" spans="1:18" x14ac:dyDescent="0.2">
      <c r="A81" s="24">
        <v>2</v>
      </c>
      <c r="B81" s="485" t="s">
        <v>160</v>
      </c>
      <c r="C81" s="485"/>
      <c r="D81" s="485"/>
      <c r="E81" s="486">
        <f>15068093.04+21008089.51</f>
        <v>36076182.549999997</v>
      </c>
      <c r="F81" s="486"/>
      <c r="G81" s="329">
        <v>1.5</v>
      </c>
      <c r="H81" s="480">
        <f>E81*G81/100</f>
        <v>541142.73824999994</v>
      </c>
      <c r="I81" s="483"/>
      <c r="J81" s="115"/>
      <c r="L81" s="45"/>
    </row>
    <row r="82" spans="1:18" hidden="1" x14ac:dyDescent="0.2">
      <c r="A82" s="24"/>
      <c r="B82" s="485"/>
      <c r="C82" s="485"/>
      <c r="D82" s="485"/>
      <c r="E82" s="486"/>
      <c r="F82" s="486"/>
      <c r="G82" s="329"/>
      <c r="H82" s="480">
        <f t="shared" ref="H82" si="3">E82*G82/100</f>
        <v>0</v>
      </c>
      <c r="I82" s="483"/>
      <c r="J82" s="115"/>
      <c r="L82" s="45"/>
    </row>
    <row r="83" spans="1:18" x14ac:dyDescent="0.2">
      <c r="A83" s="24"/>
      <c r="B83" s="456" t="s">
        <v>13</v>
      </c>
      <c r="C83" s="456"/>
      <c r="D83" s="456"/>
      <c r="E83" s="486" t="s">
        <v>14</v>
      </c>
      <c r="F83" s="486"/>
      <c r="G83" s="329" t="s">
        <v>14</v>
      </c>
      <c r="H83" s="480">
        <f>SUM(H80:I82)</f>
        <v>561828.32624999993</v>
      </c>
      <c r="I83" s="483"/>
      <c r="J83" s="115"/>
      <c r="L83" s="45"/>
    </row>
    <row r="84" spans="1:18" x14ac:dyDescent="0.2">
      <c r="K84" s="18">
        <v>217275.87</v>
      </c>
      <c r="L84" s="30">
        <f>K84-I85</f>
        <v>-327095.13</v>
      </c>
      <c r="M84" s="18" t="s">
        <v>161</v>
      </c>
    </row>
    <row r="85" spans="1:18" x14ac:dyDescent="0.2">
      <c r="B85" s="18" t="s">
        <v>242</v>
      </c>
      <c r="I85" s="30">
        <v>544371</v>
      </c>
      <c r="K85" s="30">
        <f>'раздел 2'!F23</f>
        <v>544371</v>
      </c>
      <c r="L85" s="30">
        <f>K85-I85</f>
        <v>0</v>
      </c>
      <c r="M85" s="18" t="s">
        <v>273</v>
      </c>
    </row>
    <row r="87" spans="1:18" s="21" customFormat="1" hidden="1" x14ac:dyDescent="0.2">
      <c r="B87" s="21" t="s">
        <v>63</v>
      </c>
      <c r="E87" s="126"/>
      <c r="O87" s="155"/>
      <c r="P87" s="167"/>
      <c r="Q87" s="160"/>
      <c r="R87" s="160"/>
    </row>
    <row r="88" spans="1:18" hidden="1" x14ac:dyDescent="0.2"/>
    <row r="89" spans="1:18" hidden="1" x14ac:dyDescent="0.2">
      <c r="A89" s="18" t="s">
        <v>59</v>
      </c>
    </row>
    <row r="90" spans="1:18" hidden="1" x14ac:dyDescent="0.2">
      <c r="A90" s="18" t="s">
        <v>58</v>
      </c>
    </row>
    <row r="91" spans="1:18" hidden="1" x14ac:dyDescent="0.2"/>
    <row r="92" spans="1:18" ht="24.6" hidden="1" customHeight="1" x14ac:dyDescent="0.2">
      <c r="A92" s="25" t="s">
        <v>3</v>
      </c>
      <c r="B92" s="456" t="s">
        <v>51</v>
      </c>
      <c r="C92" s="456"/>
      <c r="D92" s="456"/>
      <c r="E92" s="456" t="s">
        <v>64</v>
      </c>
      <c r="F92" s="456"/>
      <c r="G92" s="456" t="s">
        <v>53</v>
      </c>
      <c r="H92" s="456"/>
      <c r="I92" s="456" t="s">
        <v>65</v>
      </c>
      <c r="J92" s="456"/>
    </row>
    <row r="93" spans="1:18" hidden="1" x14ac:dyDescent="0.2">
      <c r="A93" s="24">
        <v>1</v>
      </c>
      <c r="B93" s="456">
        <v>2</v>
      </c>
      <c r="C93" s="456"/>
      <c r="D93" s="456"/>
      <c r="E93" s="456">
        <v>3</v>
      </c>
      <c r="F93" s="456"/>
      <c r="G93" s="455">
        <v>4</v>
      </c>
      <c r="H93" s="455"/>
      <c r="I93" s="455">
        <v>5</v>
      </c>
      <c r="J93" s="455"/>
    </row>
    <row r="94" spans="1:18" hidden="1" x14ac:dyDescent="0.2">
      <c r="A94" s="24"/>
      <c r="B94" s="485"/>
      <c r="C94" s="485"/>
      <c r="D94" s="485"/>
      <c r="E94" s="456"/>
      <c r="F94" s="456"/>
      <c r="G94" s="455"/>
      <c r="H94" s="455"/>
      <c r="I94" s="454">
        <f>E94:E94+G94</f>
        <v>0</v>
      </c>
      <c r="J94" s="454"/>
    </row>
    <row r="95" spans="1:18" hidden="1" x14ac:dyDescent="0.2">
      <c r="A95" s="24"/>
      <c r="B95" s="485"/>
      <c r="C95" s="485"/>
      <c r="D95" s="485"/>
      <c r="E95" s="456"/>
      <c r="F95" s="456"/>
      <c r="G95" s="455"/>
      <c r="H95" s="455"/>
      <c r="I95" s="454">
        <f t="shared" ref="I95:I99" si="4">E95:E95+G95</f>
        <v>0</v>
      </c>
      <c r="J95" s="454"/>
    </row>
    <row r="96" spans="1:18" hidden="1" x14ac:dyDescent="0.2">
      <c r="A96" s="24"/>
      <c r="B96" s="485"/>
      <c r="C96" s="485"/>
      <c r="D96" s="485"/>
      <c r="E96" s="456"/>
      <c r="F96" s="456"/>
      <c r="G96" s="455"/>
      <c r="H96" s="455"/>
      <c r="I96" s="454">
        <f t="shared" si="4"/>
        <v>0</v>
      </c>
      <c r="J96" s="454"/>
    </row>
    <row r="97" spans="1:18" hidden="1" x14ac:dyDescent="0.2">
      <c r="A97" s="24"/>
      <c r="B97" s="485"/>
      <c r="C97" s="485"/>
      <c r="D97" s="485"/>
      <c r="E97" s="456"/>
      <c r="F97" s="456"/>
      <c r="G97" s="455"/>
      <c r="H97" s="455"/>
      <c r="I97" s="454">
        <f t="shared" si="4"/>
        <v>0</v>
      </c>
      <c r="J97" s="454"/>
    </row>
    <row r="98" spans="1:18" hidden="1" x14ac:dyDescent="0.2">
      <c r="A98" s="24"/>
      <c r="B98" s="485"/>
      <c r="C98" s="485"/>
      <c r="D98" s="485"/>
      <c r="E98" s="456"/>
      <c r="F98" s="456"/>
      <c r="G98" s="455"/>
      <c r="H98" s="455"/>
      <c r="I98" s="454">
        <f t="shared" si="4"/>
        <v>0</v>
      </c>
      <c r="J98" s="454"/>
    </row>
    <row r="99" spans="1:18" hidden="1" x14ac:dyDescent="0.2">
      <c r="A99" s="24"/>
      <c r="B99" s="485"/>
      <c r="C99" s="485"/>
      <c r="D99" s="485"/>
      <c r="E99" s="456"/>
      <c r="F99" s="456"/>
      <c r="G99" s="455"/>
      <c r="H99" s="455"/>
      <c r="I99" s="454">
        <f t="shared" si="4"/>
        <v>0</v>
      </c>
      <c r="J99" s="454"/>
    </row>
    <row r="100" spans="1:18" hidden="1" x14ac:dyDescent="0.2">
      <c r="A100" s="24"/>
      <c r="B100" s="456" t="s">
        <v>13</v>
      </c>
      <c r="C100" s="456"/>
      <c r="D100" s="456"/>
      <c r="E100" s="456" t="s">
        <v>14</v>
      </c>
      <c r="F100" s="456"/>
      <c r="G100" s="455" t="s">
        <v>14</v>
      </c>
      <c r="H100" s="455"/>
      <c r="I100" s="454">
        <f>SUM(I94:J99)</f>
        <v>0</v>
      </c>
      <c r="J100" s="455"/>
    </row>
    <row r="101" spans="1:18" hidden="1" x14ac:dyDescent="0.2"/>
    <row r="102" spans="1:18" s="21" customFormat="1" hidden="1" x14ac:dyDescent="0.2">
      <c r="B102" s="21" t="s">
        <v>66</v>
      </c>
      <c r="E102" s="126"/>
      <c r="O102" s="155"/>
      <c r="P102" s="167"/>
      <c r="Q102" s="160"/>
      <c r="R102" s="160"/>
    </row>
    <row r="103" spans="1:18" hidden="1" x14ac:dyDescent="0.2"/>
    <row r="104" spans="1:18" hidden="1" x14ac:dyDescent="0.2">
      <c r="A104" s="18" t="s">
        <v>59</v>
      </c>
      <c r="E104" s="220">
        <v>244</v>
      </c>
    </row>
    <row r="105" spans="1:18" hidden="1" x14ac:dyDescent="0.2">
      <c r="A105" s="18" t="s">
        <v>58</v>
      </c>
      <c r="E105" s="220" t="s">
        <v>163</v>
      </c>
    </row>
    <row r="106" spans="1:18" hidden="1" x14ac:dyDescent="0.2"/>
    <row r="107" spans="1:18" ht="23.45" hidden="1" customHeight="1" x14ac:dyDescent="0.2">
      <c r="A107" s="25" t="s">
        <v>3</v>
      </c>
      <c r="B107" s="456" t="s">
        <v>51</v>
      </c>
      <c r="C107" s="456"/>
      <c r="D107" s="456"/>
      <c r="E107" s="456" t="s">
        <v>64</v>
      </c>
      <c r="F107" s="456"/>
      <c r="G107" s="456" t="s">
        <v>53</v>
      </c>
      <c r="H107" s="456"/>
      <c r="I107" s="456" t="s">
        <v>65</v>
      </c>
      <c r="J107" s="456"/>
    </row>
    <row r="108" spans="1:18" hidden="1" x14ac:dyDescent="0.2">
      <c r="A108" s="24">
        <v>1</v>
      </c>
      <c r="B108" s="456">
        <v>2</v>
      </c>
      <c r="C108" s="456"/>
      <c r="D108" s="456"/>
      <c r="E108" s="456">
        <v>3</v>
      </c>
      <c r="F108" s="456"/>
      <c r="G108" s="455">
        <v>4</v>
      </c>
      <c r="H108" s="455"/>
      <c r="I108" s="455">
        <v>5</v>
      </c>
      <c r="J108" s="455"/>
    </row>
    <row r="109" spans="1:18" hidden="1" x14ac:dyDescent="0.2">
      <c r="A109" s="24"/>
      <c r="B109" s="485"/>
      <c r="C109" s="485"/>
      <c r="D109" s="485"/>
      <c r="E109" s="456"/>
      <c r="F109" s="456"/>
      <c r="G109" s="455"/>
      <c r="H109" s="455"/>
      <c r="I109" s="454">
        <f>E109:E109+G109</f>
        <v>0</v>
      </c>
      <c r="J109" s="454"/>
    </row>
    <row r="110" spans="1:18" hidden="1" x14ac:dyDescent="0.2">
      <c r="A110" s="24"/>
      <c r="B110" s="485"/>
      <c r="C110" s="485"/>
      <c r="D110" s="485"/>
      <c r="E110" s="456"/>
      <c r="F110" s="456"/>
      <c r="G110" s="455"/>
      <c r="H110" s="455"/>
      <c r="I110" s="454">
        <f t="shared" ref="I110:I114" si="5">E110:E110+G110</f>
        <v>0</v>
      </c>
      <c r="J110" s="454"/>
    </row>
    <row r="111" spans="1:18" hidden="1" x14ac:dyDescent="0.2">
      <c r="A111" s="24"/>
      <c r="B111" s="485"/>
      <c r="C111" s="485"/>
      <c r="D111" s="485"/>
      <c r="E111" s="456"/>
      <c r="F111" s="456"/>
      <c r="G111" s="455"/>
      <c r="H111" s="455"/>
      <c r="I111" s="454">
        <f t="shared" si="5"/>
        <v>0</v>
      </c>
      <c r="J111" s="454"/>
    </row>
    <row r="112" spans="1:18" hidden="1" x14ac:dyDescent="0.2">
      <c r="A112" s="24"/>
      <c r="B112" s="485"/>
      <c r="C112" s="485"/>
      <c r="D112" s="485"/>
      <c r="E112" s="456"/>
      <c r="F112" s="456"/>
      <c r="G112" s="455"/>
      <c r="H112" s="455"/>
      <c r="I112" s="454">
        <f t="shared" si="5"/>
        <v>0</v>
      </c>
      <c r="J112" s="454"/>
    </row>
    <row r="113" spans="1:18" hidden="1" x14ac:dyDescent="0.2">
      <c r="A113" s="24"/>
      <c r="B113" s="485"/>
      <c r="C113" s="485"/>
      <c r="D113" s="485"/>
      <c r="E113" s="456"/>
      <c r="F113" s="456"/>
      <c r="G113" s="455"/>
      <c r="H113" s="455"/>
      <c r="I113" s="454">
        <f t="shared" si="5"/>
        <v>0</v>
      </c>
      <c r="J113" s="454"/>
    </row>
    <row r="114" spans="1:18" hidden="1" x14ac:dyDescent="0.2">
      <c r="A114" s="24"/>
      <c r="B114" s="485"/>
      <c r="C114" s="485"/>
      <c r="D114" s="485"/>
      <c r="E114" s="456"/>
      <c r="F114" s="456"/>
      <c r="G114" s="455"/>
      <c r="H114" s="455"/>
      <c r="I114" s="454">
        <f t="shared" si="5"/>
        <v>0</v>
      </c>
      <c r="J114" s="454"/>
    </row>
    <row r="115" spans="1:18" hidden="1" x14ac:dyDescent="0.2">
      <c r="A115" s="24"/>
      <c r="B115" s="456" t="s">
        <v>13</v>
      </c>
      <c r="C115" s="456"/>
      <c r="D115" s="456"/>
      <c r="E115" s="456" t="s">
        <v>14</v>
      </c>
      <c r="F115" s="456"/>
      <c r="G115" s="455" t="s">
        <v>14</v>
      </c>
      <c r="H115" s="455"/>
      <c r="I115" s="454">
        <f>SUM(I109:J114)</f>
        <v>0</v>
      </c>
      <c r="J115" s="455"/>
    </row>
    <row r="116" spans="1:18" hidden="1" x14ac:dyDescent="0.2"/>
    <row r="117" spans="1:18" hidden="1" x14ac:dyDescent="0.2"/>
    <row r="118" spans="1:18" s="21" customFormat="1" x14ac:dyDescent="0.2">
      <c r="B118" s="21" t="s">
        <v>67</v>
      </c>
      <c r="E118" s="126"/>
      <c r="O118" s="155"/>
      <c r="P118" s="167"/>
      <c r="Q118" s="160"/>
      <c r="R118" s="160"/>
    </row>
    <row r="120" spans="1:18" hidden="1" x14ac:dyDescent="0.2">
      <c r="A120" s="18" t="s">
        <v>59</v>
      </c>
      <c r="E120" s="220">
        <v>244</v>
      </c>
    </row>
    <row r="121" spans="1:18" hidden="1" x14ac:dyDescent="0.2">
      <c r="A121" s="18" t="s">
        <v>58</v>
      </c>
      <c r="E121" s="220" t="s">
        <v>163</v>
      </c>
    </row>
    <row r="122" spans="1:18" hidden="1" x14ac:dyDescent="0.2"/>
    <row r="123" spans="1:18" x14ac:dyDescent="0.2">
      <c r="C123" s="18" t="s">
        <v>72</v>
      </c>
    </row>
    <row r="125" spans="1:18" ht="27" customHeight="1" x14ac:dyDescent="0.2">
      <c r="A125" s="229" t="s">
        <v>3</v>
      </c>
      <c r="B125" s="465" t="s">
        <v>16</v>
      </c>
      <c r="C125" s="465"/>
      <c r="D125" s="465" t="s">
        <v>68</v>
      </c>
      <c r="E125" s="465"/>
      <c r="F125" s="230" t="s">
        <v>69</v>
      </c>
      <c r="G125" s="497" t="s">
        <v>70</v>
      </c>
      <c r="H125" s="497"/>
      <c r="I125" s="465" t="s">
        <v>71</v>
      </c>
      <c r="J125" s="465"/>
    </row>
    <row r="126" spans="1:18" x14ac:dyDescent="0.2">
      <c r="A126" s="55">
        <v>1</v>
      </c>
      <c r="B126" s="494">
        <v>2</v>
      </c>
      <c r="C126" s="494"/>
      <c r="D126" s="494">
        <v>3</v>
      </c>
      <c r="E126" s="494"/>
      <c r="F126" s="55">
        <v>4</v>
      </c>
      <c r="G126" s="496">
        <v>5</v>
      </c>
      <c r="H126" s="496"/>
      <c r="I126" s="494">
        <v>6</v>
      </c>
      <c r="J126" s="494"/>
    </row>
    <row r="127" spans="1:18" x14ac:dyDescent="0.2">
      <c r="A127" s="238"/>
      <c r="B127" s="495" t="s">
        <v>133</v>
      </c>
      <c r="C127" s="495"/>
      <c r="D127" s="487">
        <v>2</v>
      </c>
      <c r="E127" s="487"/>
      <c r="F127" s="127">
        <v>12</v>
      </c>
      <c r="G127" s="480">
        <v>704.11</v>
      </c>
      <c r="H127" s="480"/>
      <c r="I127" s="452">
        <f>D127*F127*G127-0.08</f>
        <v>16898.559999999998</v>
      </c>
      <c r="J127" s="452"/>
      <c r="P127" s="163">
        <f>17850+6898.56+12000</f>
        <v>36748.559999999998</v>
      </c>
      <c r="Q127" s="158">
        <f>10222.22+2104.46+3798.45</f>
        <v>16125.130000000001</v>
      </c>
      <c r="R127" s="158">
        <f>+I127-Q127</f>
        <v>773.42999999999665</v>
      </c>
    </row>
    <row r="128" spans="1:18" x14ac:dyDescent="0.2">
      <c r="A128" s="238"/>
      <c r="B128" s="495" t="s">
        <v>169</v>
      </c>
      <c r="C128" s="495"/>
      <c r="D128" s="487">
        <v>1</v>
      </c>
      <c r="E128" s="487"/>
      <c r="F128" s="127">
        <v>12</v>
      </c>
      <c r="G128" s="480">
        <v>3422</v>
      </c>
      <c r="H128" s="480"/>
      <c r="I128" s="452">
        <f>D128*F128*G128+37.44</f>
        <v>41101.440000000002</v>
      </c>
      <c r="J128" s="452"/>
      <c r="P128" s="163">
        <f>50210+10000</f>
        <v>60210</v>
      </c>
      <c r="Q128" s="158">
        <f>16735.95+2425.18</f>
        <v>19161.13</v>
      </c>
      <c r="R128" s="158">
        <f>+I128-Q128</f>
        <v>21940.31</v>
      </c>
    </row>
    <row r="129" spans="1:18" x14ac:dyDescent="0.2">
      <c r="A129" s="238"/>
      <c r="B129" s="465" t="s">
        <v>13</v>
      </c>
      <c r="C129" s="465"/>
      <c r="D129" s="452" t="s">
        <v>14</v>
      </c>
      <c r="E129" s="452"/>
      <c r="F129" s="56" t="s">
        <v>14</v>
      </c>
      <c r="G129" s="480" t="s">
        <v>14</v>
      </c>
      <c r="H129" s="480"/>
      <c r="I129" s="452">
        <f>SUM(I127:J128)</f>
        <v>58000</v>
      </c>
      <c r="J129" s="452"/>
      <c r="K129" s="30">
        <f>'раздел 2'!F29</f>
        <v>58000</v>
      </c>
      <c r="L129" s="30">
        <f>K129-I129</f>
        <v>0</v>
      </c>
    </row>
    <row r="130" spans="1:18" ht="15" customHeight="1" x14ac:dyDescent="0.2">
      <c r="B130" s="116" t="s">
        <v>242</v>
      </c>
      <c r="C130" s="117"/>
      <c r="D130" s="117"/>
      <c r="E130" s="117"/>
      <c r="F130" s="117"/>
      <c r="G130" s="118"/>
      <c r="H130" s="118"/>
      <c r="I130" s="452">
        <v>58000</v>
      </c>
      <c r="J130" s="452"/>
      <c r="K130" s="30">
        <v>1629984.73</v>
      </c>
      <c r="L130" s="30">
        <f>K130-I130</f>
        <v>1571984.73</v>
      </c>
      <c r="M130" s="18" t="s">
        <v>161</v>
      </c>
    </row>
    <row r="131" spans="1:18" x14ac:dyDescent="0.2">
      <c r="G131" s="30"/>
      <c r="P131" s="163" t="s">
        <v>330</v>
      </c>
      <c r="Q131" s="158">
        <v>2677.09</v>
      </c>
    </row>
    <row r="132" spans="1:18" hidden="1" x14ac:dyDescent="0.2">
      <c r="A132" s="21"/>
      <c r="C132" s="18" t="s">
        <v>250</v>
      </c>
      <c r="D132" s="21"/>
      <c r="E132" s="126"/>
      <c r="F132" s="21"/>
      <c r="G132" s="21"/>
      <c r="H132" s="21"/>
      <c r="I132" s="21"/>
      <c r="J132" s="21"/>
      <c r="P132" s="163">
        <f>SUM(P127:P128)</f>
        <v>96958.56</v>
      </c>
      <c r="Q132" s="158">
        <f>SUM(Q127:Q131)</f>
        <v>37963.350000000006</v>
      </c>
      <c r="R132" s="158">
        <f>SUM(R127:R131)</f>
        <v>22713.739999999998</v>
      </c>
    </row>
    <row r="133" spans="1:18" hidden="1" x14ac:dyDescent="0.2"/>
    <row r="134" spans="1:18" hidden="1" x14ac:dyDescent="0.2">
      <c r="A134" s="18" t="s">
        <v>59</v>
      </c>
      <c r="E134" s="220">
        <v>244</v>
      </c>
    </row>
    <row r="135" spans="1:18" hidden="1" x14ac:dyDescent="0.2">
      <c r="A135" s="18" t="s">
        <v>58</v>
      </c>
      <c r="E135" s="220" t="s">
        <v>163</v>
      </c>
    </row>
    <row r="136" spans="1:18" hidden="1" x14ac:dyDescent="0.2"/>
    <row r="137" spans="1:18" ht="24.6" hidden="1" customHeight="1" x14ac:dyDescent="0.2">
      <c r="A137" s="25" t="s">
        <v>3</v>
      </c>
      <c r="B137" s="456" t="s">
        <v>16</v>
      </c>
      <c r="C137" s="456"/>
      <c r="D137" s="456"/>
      <c r="E137" s="456" t="s">
        <v>173</v>
      </c>
      <c r="F137" s="456"/>
      <c r="G137" s="456" t="s">
        <v>74</v>
      </c>
      <c r="H137" s="456"/>
      <c r="I137" s="456" t="s">
        <v>75</v>
      </c>
      <c r="J137" s="456"/>
    </row>
    <row r="138" spans="1:18" hidden="1" x14ac:dyDescent="0.2">
      <c r="A138" s="2">
        <v>1</v>
      </c>
      <c r="B138" s="493">
        <v>2</v>
      </c>
      <c r="C138" s="493"/>
      <c r="D138" s="493"/>
      <c r="E138" s="493">
        <v>3</v>
      </c>
      <c r="F138" s="493"/>
      <c r="G138" s="467">
        <v>4</v>
      </c>
      <c r="H138" s="467"/>
      <c r="I138" s="467">
        <v>5</v>
      </c>
      <c r="J138" s="467"/>
    </row>
    <row r="139" spans="1:18" hidden="1" x14ac:dyDescent="0.2">
      <c r="A139" s="24"/>
      <c r="B139" s="485"/>
      <c r="C139" s="485"/>
      <c r="D139" s="485"/>
      <c r="E139" s="456"/>
      <c r="F139" s="456"/>
      <c r="G139" s="455"/>
      <c r="H139" s="455"/>
      <c r="I139" s="454">
        <f>E139:E139*G139</f>
        <v>0</v>
      </c>
      <c r="J139" s="454"/>
    </row>
    <row r="140" spans="1:18" hidden="1" x14ac:dyDescent="0.2">
      <c r="A140" s="24"/>
      <c r="B140" s="485"/>
      <c r="C140" s="485"/>
      <c r="D140" s="485"/>
      <c r="E140" s="456"/>
      <c r="F140" s="456"/>
      <c r="G140" s="455"/>
      <c r="H140" s="455"/>
      <c r="I140" s="454">
        <f t="shared" ref="I140:I144" si="6">E140:E140*G140</f>
        <v>0</v>
      </c>
      <c r="J140" s="454"/>
    </row>
    <row r="141" spans="1:18" hidden="1" x14ac:dyDescent="0.2">
      <c r="A141" s="24"/>
      <c r="B141" s="485"/>
      <c r="C141" s="485"/>
      <c r="D141" s="485"/>
      <c r="E141" s="456"/>
      <c r="F141" s="456"/>
      <c r="G141" s="455"/>
      <c r="H141" s="455"/>
      <c r="I141" s="454">
        <f t="shared" si="6"/>
        <v>0</v>
      </c>
      <c r="J141" s="454"/>
    </row>
    <row r="142" spans="1:18" hidden="1" x14ac:dyDescent="0.2">
      <c r="A142" s="24"/>
      <c r="B142" s="485"/>
      <c r="C142" s="485"/>
      <c r="D142" s="485"/>
      <c r="E142" s="456"/>
      <c r="F142" s="456"/>
      <c r="G142" s="455"/>
      <c r="H142" s="455"/>
      <c r="I142" s="454">
        <f t="shared" si="6"/>
        <v>0</v>
      </c>
      <c r="J142" s="454"/>
    </row>
    <row r="143" spans="1:18" hidden="1" x14ac:dyDescent="0.2">
      <c r="A143" s="24"/>
      <c r="B143" s="485"/>
      <c r="C143" s="485"/>
      <c r="D143" s="485"/>
      <c r="E143" s="456"/>
      <c r="F143" s="456"/>
      <c r="G143" s="455"/>
      <c r="H143" s="455"/>
      <c r="I143" s="454">
        <f t="shared" si="6"/>
        <v>0</v>
      </c>
      <c r="J143" s="454"/>
    </row>
    <row r="144" spans="1:18" hidden="1" x14ac:dyDescent="0.2">
      <c r="A144" s="24"/>
      <c r="B144" s="485"/>
      <c r="C144" s="485"/>
      <c r="D144" s="485"/>
      <c r="E144" s="456"/>
      <c r="F144" s="456"/>
      <c r="G144" s="455"/>
      <c r="H144" s="455"/>
      <c r="I144" s="454">
        <f t="shared" si="6"/>
        <v>0</v>
      </c>
      <c r="J144" s="454"/>
    </row>
    <row r="145" spans="1:18" hidden="1" x14ac:dyDescent="0.2">
      <c r="A145" s="24"/>
      <c r="B145" s="456" t="s">
        <v>13</v>
      </c>
      <c r="C145" s="456"/>
      <c r="D145" s="456"/>
      <c r="E145" s="456" t="s">
        <v>14</v>
      </c>
      <c r="F145" s="456"/>
      <c r="G145" s="455" t="s">
        <v>14</v>
      </c>
      <c r="H145" s="455"/>
      <c r="I145" s="454">
        <f>SUM(I139:J144)</f>
        <v>0</v>
      </c>
      <c r="J145" s="455"/>
    </row>
    <row r="146" spans="1:18" hidden="1" x14ac:dyDescent="0.2"/>
    <row r="148" spans="1:18" x14ac:dyDescent="0.2">
      <c r="C148" s="18" t="s">
        <v>77</v>
      </c>
    </row>
    <row r="150" spans="1:18" ht="34.9" customHeight="1" x14ac:dyDescent="0.2">
      <c r="A150" s="222" t="s">
        <v>3</v>
      </c>
      <c r="B150" s="456" t="s">
        <v>51</v>
      </c>
      <c r="C150" s="456"/>
      <c r="D150" s="456" t="s">
        <v>78</v>
      </c>
      <c r="E150" s="456"/>
      <c r="F150" s="225" t="s">
        <v>79</v>
      </c>
      <c r="G150" s="455" t="s">
        <v>80</v>
      </c>
      <c r="H150" s="455"/>
      <c r="I150" s="456" t="s">
        <v>244</v>
      </c>
      <c r="J150" s="456"/>
    </row>
    <row r="151" spans="1:18" s="1" customFormat="1" ht="9.6" customHeight="1" x14ac:dyDescent="0.2">
      <c r="A151" s="3">
        <v>1</v>
      </c>
      <c r="B151" s="493">
        <v>2</v>
      </c>
      <c r="C151" s="493"/>
      <c r="D151" s="493">
        <v>3</v>
      </c>
      <c r="E151" s="493"/>
      <c r="F151" s="3">
        <v>4</v>
      </c>
      <c r="G151" s="467">
        <v>5</v>
      </c>
      <c r="H151" s="467"/>
      <c r="I151" s="493">
        <v>6</v>
      </c>
      <c r="J151" s="493"/>
      <c r="O151" s="157"/>
      <c r="P151" s="169"/>
      <c r="Q151" s="162"/>
      <c r="R151" s="162"/>
    </row>
    <row r="152" spans="1:18" x14ac:dyDescent="0.2">
      <c r="A152" s="223">
        <v>1</v>
      </c>
      <c r="B152" s="485" t="s">
        <v>164</v>
      </c>
      <c r="C152" s="485"/>
      <c r="D152" s="486">
        <v>1066.13293043369</v>
      </c>
      <c r="E152" s="486"/>
      <c r="F152" s="31">
        <v>2060.48</v>
      </c>
      <c r="G152" s="460">
        <v>1</v>
      </c>
      <c r="H152" s="460"/>
      <c r="I152" s="486">
        <f>F152*G152*D152</f>
        <v>2196745.5805000095</v>
      </c>
      <c r="J152" s="486"/>
      <c r="K152" s="30"/>
      <c r="L152" s="30"/>
    </row>
    <row r="153" spans="1:18" x14ac:dyDescent="0.2">
      <c r="A153" s="223">
        <v>2</v>
      </c>
      <c r="B153" s="485" t="s">
        <v>166</v>
      </c>
      <c r="C153" s="485"/>
      <c r="D153" s="486">
        <v>6937.7</v>
      </c>
      <c r="E153" s="486"/>
      <c r="F153" s="31">
        <v>33.35</v>
      </c>
      <c r="G153" s="460">
        <v>1</v>
      </c>
      <c r="H153" s="460"/>
      <c r="I153" s="486">
        <f>F153*G153*D153</f>
        <v>231372.29500000001</v>
      </c>
      <c r="J153" s="486"/>
    </row>
    <row r="154" spans="1:18" x14ac:dyDescent="0.2">
      <c r="A154" s="223">
        <v>3</v>
      </c>
      <c r="B154" s="485" t="s">
        <v>165</v>
      </c>
      <c r="C154" s="485"/>
      <c r="D154" s="486">
        <v>119759</v>
      </c>
      <c r="E154" s="486"/>
      <c r="F154" s="31">
        <v>6.07</v>
      </c>
      <c r="G154" s="460">
        <v>1</v>
      </c>
      <c r="H154" s="460"/>
      <c r="I154" s="486">
        <f t="shared" ref="I154:I155" si="7">F154*G154*D154</f>
        <v>726937.13</v>
      </c>
      <c r="J154" s="486"/>
    </row>
    <row r="155" spans="1:18" x14ac:dyDescent="0.2">
      <c r="A155" s="223">
        <v>4</v>
      </c>
      <c r="B155" s="485" t="s">
        <v>167</v>
      </c>
      <c r="C155" s="485"/>
      <c r="D155" s="486">
        <v>4278.99</v>
      </c>
      <c r="E155" s="486"/>
      <c r="F155" s="31">
        <v>20.41</v>
      </c>
      <c r="G155" s="460">
        <v>1</v>
      </c>
      <c r="H155" s="460"/>
      <c r="I155" s="486">
        <f t="shared" si="7"/>
        <v>87334.185899999997</v>
      </c>
      <c r="J155" s="486"/>
    </row>
    <row r="156" spans="1:18" x14ac:dyDescent="0.2">
      <c r="A156" s="223">
        <v>5</v>
      </c>
      <c r="B156" s="485" t="s">
        <v>168</v>
      </c>
      <c r="C156" s="485"/>
      <c r="D156" s="486">
        <v>11095.49</v>
      </c>
      <c r="E156" s="486"/>
      <c r="F156" s="31">
        <v>26.14</v>
      </c>
      <c r="G156" s="460">
        <v>1</v>
      </c>
      <c r="H156" s="460"/>
      <c r="I156" s="486">
        <f>F156*G156*D156</f>
        <v>290036.10859999998</v>
      </c>
      <c r="J156" s="486"/>
    </row>
    <row r="157" spans="1:18" x14ac:dyDescent="0.2">
      <c r="A157" s="223">
        <v>6</v>
      </c>
      <c r="B157" s="485" t="s">
        <v>348</v>
      </c>
      <c r="C157" s="485"/>
      <c r="D157" s="486">
        <v>670</v>
      </c>
      <c r="E157" s="486"/>
      <c r="F157" s="31">
        <v>160.41</v>
      </c>
      <c r="G157" s="460">
        <v>1</v>
      </c>
      <c r="H157" s="460"/>
      <c r="I157" s="486">
        <f>F157*G157*D157</f>
        <v>107474.7</v>
      </c>
      <c r="J157" s="486"/>
    </row>
    <row r="158" spans="1:18" x14ac:dyDescent="0.2">
      <c r="A158" s="223"/>
      <c r="B158" s="456" t="s">
        <v>13</v>
      </c>
      <c r="C158" s="456"/>
      <c r="D158" s="486" t="s">
        <v>14</v>
      </c>
      <c r="E158" s="486"/>
      <c r="F158" s="31" t="s">
        <v>14</v>
      </c>
      <c r="G158" s="460" t="s">
        <v>14</v>
      </c>
      <c r="H158" s="460"/>
      <c r="I158" s="486">
        <f>SUM(I152:J157)</f>
        <v>3639900.0000000093</v>
      </c>
      <c r="J158" s="486"/>
      <c r="K158" s="30"/>
    </row>
    <row r="160" spans="1:18" hidden="1" x14ac:dyDescent="0.2">
      <c r="C160" s="18" t="s">
        <v>76</v>
      </c>
    </row>
    <row r="161" spans="1:13" hidden="1" x14ac:dyDescent="0.2"/>
    <row r="162" spans="1:13" ht="24.6" hidden="1" customHeight="1" x14ac:dyDescent="0.2">
      <c r="A162" s="25" t="s">
        <v>3</v>
      </c>
      <c r="B162" s="456" t="s">
        <v>51</v>
      </c>
      <c r="C162" s="456"/>
      <c r="D162" s="456"/>
      <c r="E162" s="456" t="s">
        <v>81</v>
      </c>
      <c r="F162" s="456"/>
      <c r="G162" s="456" t="s">
        <v>82</v>
      </c>
      <c r="H162" s="456"/>
      <c r="I162" s="456" t="s">
        <v>83</v>
      </c>
      <c r="J162" s="456"/>
    </row>
    <row r="163" spans="1:13" hidden="1" x14ac:dyDescent="0.2">
      <c r="A163" s="24">
        <v>1</v>
      </c>
      <c r="B163" s="456">
        <v>2</v>
      </c>
      <c r="C163" s="456"/>
      <c r="D163" s="456"/>
      <c r="E163" s="456">
        <v>3</v>
      </c>
      <c r="F163" s="456"/>
      <c r="G163" s="455">
        <v>4</v>
      </c>
      <c r="H163" s="455"/>
      <c r="I163" s="455">
        <v>5</v>
      </c>
      <c r="J163" s="455"/>
    </row>
    <row r="164" spans="1:13" hidden="1" x14ac:dyDescent="0.2">
      <c r="A164" s="24"/>
      <c r="B164" s="485"/>
      <c r="C164" s="485"/>
      <c r="D164" s="485"/>
      <c r="E164" s="456"/>
      <c r="F164" s="456"/>
      <c r="G164" s="455"/>
      <c r="H164" s="455"/>
      <c r="I164" s="454">
        <f>E164:E164*G164</f>
        <v>0</v>
      </c>
      <c r="J164" s="454"/>
    </row>
    <row r="165" spans="1:13" hidden="1" x14ac:dyDescent="0.2">
      <c r="A165" s="24"/>
      <c r="B165" s="485"/>
      <c r="C165" s="485"/>
      <c r="D165" s="485"/>
      <c r="E165" s="456"/>
      <c r="F165" s="456"/>
      <c r="G165" s="455"/>
      <c r="H165" s="455"/>
      <c r="I165" s="454">
        <f t="shared" ref="I165:I169" si="8">E165:E165*G165</f>
        <v>0</v>
      </c>
      <c r="J165" s="454"/>
    </row>
    <row r="166" spans="1:13" hidden="1" x14ac:dyDescent="0.2">
      <c r="A166" s="24"/>
      <c r="B166" s="485"/>
      <c r="C166" s="485"/>
      <c r="D166" s="485"/>
      <c r="E166" s="456"/>
      <c r="F166" s="456"/>
      <c r="G166" s="455"/>
      <c r="H166" s="455"/>
      <c r="I166" s="454">
        <f t="shared" si="8"/>
        <v>0</v>
      </c>
      <c r="J166" s="454"/>
    </row>
    <row r="167" spans="1:13" hidden="1" x14ac:dyDescent="0.2">
      <c r="A167" s="24"/>
      <c r="B167" s="485"/>
      <c r="C167" s="485"/>
      <c r="D167" s="485"/>
      <c r="E167" s="456"/>
      <c r="F167" s="456"/>
      <c r="G167" s="455"/>
      <c r="H167" s="455"/>
      <c r="I167" s="454">
        <f t="shared" si="8"/>
        <v>0</v>
      </c>
      <c r="J167" s="454"/>
    </row>
    <row r="168" spans="1:13" hidden="1" x14ac:dyDescent="0.2">
      <c r="A168" s="24"/>
      <c r="B168" s="485"/>
      <c r="C168" s="485"/>
      <c r="D168" s="485"/>
      <c r="E168" s="456"/>
      <c r="F168" s="456"/>
      <c r="G168" s="455"/>
      <c r="H168" s="455"/>
      <c r="I168" s="454">
        <f t="shared" si="8"/>
        <v>0</v>
      </c>
      <c r="J168" s="454"/>
    </row>
    <row r="169" spans="1:13" hidden="1" x14ac:dyDescent="0.2">
      <c r="A169" s="24"/>
      <c r="B169" s="485"/>
      <c r="C169" s="485"/>
      <c r="D169" s="485"/>
      <c r="E169" s="456"/>
      <c r="F169" s="456"/>
      <c r="G169" s="455"/>
      <c r="H169" s="455"/>
      <c r="I169" s="454">
        <f t="shared" si="8"/>
        <v>0</v>
      </c>
      <c r="J169" s="454"/>
    </row>
    <row r="170" spans="1:13" hidden="1" x14ac:dyDescent="0.2">
      <c r="A170" s="24"/>
      <c r="B170" s="456" t="s">
        <v>13</v>
      </c>
      <c r="C170" s="456"/>
      <c r="D170" s="456"/>
      <c r="E170" s="456" t="s">
        <v>14</v>
      </c>
      <c r="F170" s="456"/>
      <c r="G170" s="455" t="s">
        <v>14</v>
      </c>
      <c r="H170" s="455"/>
      <c r="I170" s="454">
        <f>SUM(I164:J169)</f>
        <v>0</v>
      </c>
      <c r="J170" s="455"/>
    </row>
    <row r="171" spans="1:13" x14ac:dyDescent="0.2">
      <c r="B171" s="116" t="s">
        <v>242</v>
      </c>
      <c r="C171" s="117"/>
      <c r="D171" s="117"/>
      <c r="E171" s="117"/>
      <c r="F171" s="117"/>
      <c r="G171" s="118"/>
      <c r="H171" s="118"/>
      <c r="I171" s="118"/>
      <c r="J171" s="144">
        <v>3639900</v>
      </c>
      <c r="K171" s="30">
        <v>1629984.73</v>
      </c>
      <c r="L171" s="30">
        <f>K171-J171</f>
        <v>-2009915.27</v>
      </c>
      <c r="M171" s="18" t="s">
        <v>161</v>
      </c>
    </row>
    <row r="172" spans="1:13" x14ac:dyDescent="0.2">
      <c r="B172" s="18" t="s">
        <v>347</v>
      </c>
      <c r="J172" s="33">
        <v>0</v>
      </c>
      <c r="K172" s="30">
        <f>'раздел 2'!F31</f>
        <v>3639900</v>
      </c>
      <c r="L172" s="30">
        <f>K172-J171-J172</f>
        <v>0</v>
      </c>
      <c r="M172" s="18" t="s">
        <v>273</v>
      </c>
    </row>
    <row r="173" spans="1:13" x14ac:dyDescent="0.2">
      <c r="J173" s="33"/>
      <c r="K173" s="30"/>
      <c r="L173" s="30"/>
    </row>
    <row r="174" spans="1:13" x14ac:dyDescent="0.2">
      <c r="C174" s="18" t="s">
        <v>170</v>
      </c>
      <c r="K174" s="30"/>
      <c r="L174" s="30"/>
      <c r="M174" s="30"/>
    </row>
    <row r="176" spans="1:13" ht="28.15" customHeight="1" x14ac:dyDescent="0.2">
      <c r="A176" s="25" t="s">
        <v>3</v>
      </c>
      <c r="B176" s="456" t="s">
        <v>16</v>
      </c>
      <c r="C176" s="456"/>
      <c r="D176" s="456"/>
      <c r="E176" s="465" t="s">
        <v>84</v>
      </c>
      <c r="F176" s="465"/>
      <c r="G176" s="456" t="s">
        <v>85</v>
      </c>
      <c r="H176" s="456"/>
      <c r="I176" s="456" t="s">
        <v>86</v>
      </c>
      <c r="J176" s="456"/>
    </row>
    <row r="177" spans="1:18" x14ac:dyDescent="0.2">
      <c r="A177" s="24">
        <v>1</v>
      </c>
      <c r="B177" s="492">
        <v>2</v>
      </c>
      <c r="C177" s="492"/>
      <c r="D177" s="492"/>
      <c r="E177" s="487">
        <v>3</v>
      </c>
      <c r="F177" s="487"/>
      <c r="G177" s="459">
        <v>4</v>
      </c>
      <c r="H177" s="459"/>
      <c r="I177" s="459">
        <v>5</v>
      </c>
      <c r="J177" s="459"/>
    </row>
    <row r="178" spans="1:18" x14ac:dyDescent="0.2">
      <c r="A178" s="24">
        <v>1</v>
      </c>
      <c r="B178" s="479" t="s">
        <v>172</v>
      </c>
      <c r="C178" s="479"/>
      <c r="D178" s="479"/>
      <c r="E178" s="488" t="s">
        <v>327</v>
      </c>
      <c r="F178" s="489"/>
      <c r="G178" s="468"/>
      <c r="H178" s="468"/>
      <c r="I178" s="480">
        <f>70000+5000</f>
        <v>75000</v>
      </c>
      <c r="J178" s="480"/>
      <c r="K178" s="100" t="s">
        <v>310</v>
      </c>
      <c r="L178" s="100"/>
      <c r="M178" s="100" t="s">
        <v>313</v>
      </c>
      <c r="P178" s="170">
        <f>+Q178</f>
        <v>33673</v>
      </c>
      <c r="Q178" s="165">
        <v>33673</v>
      </c>
      <c r="R178" s="158">
        <f t="shared" ref="R178:R180" si="9">+I178-Q178</f>
        <v>41327</v>
      </c>
    </row>
    <row r="179" spans="1:18" x14ac:dyDescent="0.2">
      <c r="A179" s="24">
        <v>2</v>
      </c>
      <c r="B179" s="479" t="s">
        <v>174</v>
      </c>
      <c r="C179" s="479"/>
      <c r="D179" s="479"/>
      <c r="E179" s="490"/>
      <c r="F179" s="491"/>
      <c r="G179" s="468" t="s">
        <v>311</v>
      </c>
      <c r="H179" s="468"/>
      <c r="I179" s="480">
        <f>28800+5000</f>
        <v>33800</v>
      </c>
      <c r="J179" s="480"/>
      <c r="M179" s="100"/>
      <c r="P179" s="170">
        <v>2400</v>
      </c>
      <c r="Q179" s="165">
        <v>1200</v>
      </c>
      <c r="R179" s="158">
        <f t="shared" si="9"/>
        <v>32600</v>
      </c>
    </row>
    <row r="180" spans="1:18" x14ac:dyDescent="0.2">
      <c r="A180" s="24">
        <v>3</v>
      </c>
      <c r="B180" s="479" t="s">
        <v>175</v>
      </c>
      <c r="C180" s="479"/>
      <c r="D180" s="479"/>
      <c r="E180" s="490"/>
      <c r="F180" s="491"/>
      <c r="G180" s="468" t="s">
        <v>311</v>
      </c>
      <c r="H180" s="468"/>
      <c r="I180" s="480">
        <f>30000+5000</f>
        <v>35000</v>
      </c>
      <c r="J180" s="480"/>
      <c r="M180" s="100"/>
      <c r="P180" s="170">
        <f>38771.76+16302.48</f>
        <v>55074.240000000005</v>
      </c>
      <c r="Q180" s="165">
        <f>4075.62+28051.02</f>
        <v>32126.639999999999</v>
      </c>
      <c r="R180" s="158">
        <f t="shared" si="9"/>
        <v>2873.3600000000006</v>
      </c>
    </row>
    <row r="181" spans="1:18" x14ac:dyDescent="0.2">
      <c r="A181" s="24">
        <v>4</v>
      </c>
      <c r="B181" s="479" t="s">
        <v>324</v>
      </c>
      <c r="C181" s="479"/>
      <c r="D181" s="479"/>
      <c r="E181" s="490"/>
      <c r="F181" s="491"/>
      <c r="G181" s="468" t="s">
        <v>311</v>
      </c>
      <c r="H181" s="468"/>
      <c r="I181" s="480">
        <f>16368+5000</f>
        <v>21368</v>
      </c>
      <c r="J181" s="480"/>
      <c r="M181" s="100"/>
      <c r="P181" s="170">
        <v>13680</v>
      </c>
      <c r="Q181" s="165">
        <v>6840</v>
      </c>
      <c r="R181" s="158">
        <f>+I181-Q181</f>
        <v>14528</v>
      </c>
    </row>
    <row r="182" spans="1:18" x14ac:dyDescent="0.2">
      <c r="A182" s="24">
        <v>5</v>
      </c>
      <c r="B182" s="479" t="s">
        <v>436</v>
      </c>
      <c r="C182" s="479"/>
      <c r="D182" s="479"/>
      <c r="E182" s="490"/>
      <c r="F182" s="491"/>
      <c r="G182" s="468">
        <v>1</v>
      </c>
      <c r="H182" s="468"/>
      <c r="I182" s="480">
        <f>20000+12586</f>
        <v>32586</v>
      </c>
      <c r="J182" s="480"/>
      <c r="M182" s="100"/>
      <c r="P182" s="170"/>
      <c r="Q182" s="165"/>
      <c r="R182" s="158">
        <f t="shared" ref="R182:R188" si="10">+I182-Q182</f>
        <v>32586</v>
      </c>
    </row>
    <row r="183" spans="1:18" x14ac:dyDescent="0.2">
      <c r="A183" s="24">
        <v>6</v>
      </c>
      <c r="B183" s="479" t="s">
        <v>354</v>
      </c>
      <c r="C183" s="479"/>
      <c r="D183" s="479"/>
      <c r="E183" s="490"/>
      <c r="F183" s="491"/>
      <c r="G183" s="468"/>
      <c r="H183" s="468"/>
      <c r="I183" s="480">
        <v>25000</v>
      </c>
      <c r="J183" s="480"/>
      <c r="M183" s="100" t="s">
        <v>314</v>
      </c>
      <c r="P183" s="174">
        <v>11892.5</v>
      </c>
      <c r="Q183" s="165">
        <v>10774.27</v>
      </c>
      <c r="R183" s="158">
        <f t="shared" si="10"/>
        <v>14225.73</v>
      </c>
    </row>
    <row r="184" spans="1:18" x14ac:dyDescent="0.2">
      <c r="A184" s="24">
        <v>7</v>
      </c>
      <c r="B184" s="479" t="s">
        <v>176</v>
      </c>
      <c r="C184" s="479"/>
      <c r="D184" s="479"/>
      <c r="E184" s="490"/>
      <c r="F184" s="491"/>
      <c r="G184" s="468"/>
      <c r="H184" s="468"/>
      <c r="I184" s="480">
        <v>2000</v>
      </c>
      <c r="J184" s="480"/>
      <c r="M184" s="100" t="s">
        <v>312</v>
      </c>
      <c r="P184" s="173"/>
      <c r="Q184" s="165"/>
      <c r="R184" s="158">
        <f t="shared" si="10"/>
        <v>2000</v>
      </c>
    </row>
    <row r="185" spans="1:18" x14ac:dyDescent="0.2">
      <c r="A185" s="24">
        <v>8</v>
      </c>
      <c r="B185" s="479" t="s">
        <v>437</v>
      </c>
      <c r="C185" s="479"/>
      <c r="D185" s="479"/>
      <c r="E185" s="490"/>
      <c r="F185" s="491"/>
      <c r="G185" s="468"/>
      <c r="H185" s="468"/>
      <c r="I185" s="480">
        <f>45000+15000</f>
        <v>60000</v>
      </c>
      <c r="J185" s="480"/>
      <c r="M185" s="100" t="s">
        <v>315</v>
      </c>
      <c r="P185" s="170">
        <v>37200</v>
      </c>
      <c r="Q185" s="165">
        <v>37200</v>
      </c>
      <c r="R185" s="158">
        <f t="shared" si="10"/>
        <v>22800</v>
      </c>
    </row>
    <row r="186" spans="1:18" x14ac:dyDescent="0.2">
      <c r="A186" s="24">
        <v>9</v>
      </c>
      <c r="B186" s="479" t="s">
        <v>438</v>
      </c>
      <c r="C186" s="479"/>
      <c r="D186" s="479"/>
      <c r="E186" s="490"/>
      <c r="F186" s="491"/>
      <c r="G186" s="468"/>
      <c r="H186" s="468"/>
      <c r="I186" s="480">
        <v>12000</v>
      </c>
      <c r="J186" s="480"/>
      <c r="M186" s="100" t="s">
        <v>315</v>
      </c>
      <c r="P186" s="173"/>
      <c r="Q186" s="165"/>
      <c r="R186" s="158">
        <f t="shared" si="10"/>
        <v>12000</v>
      </c>
    </row>
    <row r="187" spans="1:18" x14ac:dyDescent="0.2">
      <c r="A187" s="24">
        <v>10</v>
      </c>
      <c r="B187" s="479" t="s">
        <v>439</v>
      </c>
      <c r="C187" s="479"/>
      <c r="D187" s="479"/>
      <c r="E187" s="490"/>
      <c r="F187" s="491"/>
      <c r="G187" s="468"/>
      <c r="H187" s="468"/>
      <c r="I187" s="480">
        <v>10000</v>
      </c>
      <c r="J187" s="480"/>
      <c r="M187" s="100" t="s">
        <v>315</v>
      </c>
      <c r="P187" s="170"/>
      <c r="Q187" s="165"/>
      <c r="R187" s="158">
        <f t="shared" si="10"/>
        <v>10000</v>
      </c>
    </row>
    <row r="188" spans="1:18" x14ac:dyDescent="0.2">
      <c r="A188" s="24">
        <v>12</v>
      </c>
      <c r="B188" s="479" t="s">
        <v>180</v>
      </c>
      <c r="C188" s="479"/>
      <c r="D188" s="479"/>
      <c r="E188" s="490"/>
      <c r="F188" s="491"/>
      <c r="G188" s="481"/>
      <c r="H188" s="482"/>
      <c r="I188" s="483">
        <v>27000</v>
      </c>
      <c r="J188" s="484"/>
      <c r="M188" s="100"/>
      <c r="P188" s="170">
        <v>30000</v>
      </c>
      <c r="Q188" s="165">
        <v>16500</v>
      </c>
      <c r="R188" s="158">
        <f t="shared" si="10"/>
        <v>10500</v>
      </c>
    </row>
    <row r="189" spans="1:18" x14ac:dyDescent="0.2">
      <c r="A189" s="24">
        <v>13</v>
      </c>
      <c r="B189" s="479" t="s">
        <v>440</v>
      </c>
      <c r="C189" s="479"/>
      <c r="D189" s="479"/>
      <c r="E189" s="490"/>
      <c r="F189" s="491"/>
      <c r="G189" s="468"/>
      <c r="H189" s="468"/>
      <c r="I189" s="480">
        <v>10000</v>
      </c>
      <c r="J189" s="480"/>
      <c r="M189" s="100" t="s">
        <v>315</v>
      </c>
      <c r="P189" s="170"/>
      <c r="Q189" s="165"/>
    </row>
    <row r="190" spans="1:18" x14ac:dyDescent="0.2">
      <c r="A190" s="24"/>
      <c r="B190" s="479" t="s">
        <v>13</v>
      </c>
      <c r="C190" s="479"/>
      <c r="D190" s="479"/>
      <c r="E190" s="452" t="s">
        <v>14</v>
      </c>
      <c r="F190" s="452"/>
      <c r="G190" s="460" t="s">
        <v>14</v>
      </c>
      <c r="H190" s="460"/>
      <c r="I190" s="460">
        <f>SUM(I178:J189)</f>
        <v>343754</v>
      </c>
      <c r="J190" s="460"/>
      <c r="K190" s="30">
        <f>'раздел 2'!F33</f>
        <v>308754</v>
      </c>
      <c r="L190" s="30">
        <f>K190-I190</f>
        <v>-35000</v>
      </c>
      <c r="P190" s="170"/>
      <c r="Q190" s="165"/>
    </row>
    <row r="191" spans="1:18" ht="15" customHeight="1" x14ac:dyDescent="0.2">
      <c r="B191" s="116" t="s">
        <v>242</v>
      </c>
      <c r="C191" s="117"/>
      <c r="D191" s="117"/>
      <c r="E191" s="117"/>
      <c r="F191" s="117"/>
      <c r="G191" s="118"/>
      <c r="H191" s="118"/>
      <c r="I191" s="471">
        <f>I190-I188</f>
        <v>316754</v>
      </c>
      <c r="J191" s="472"/>
      <c r="K191" s="30">
        <v>1629984.73</v>
      </c>
      <c r="L191" s="30">
        <f>K191-I191</f>
        <v>1313230.73</v>
      </c>
      <c r="M191" s="18" t="s">
        <v>161</v>
      </c>
    </row>
    <row r="192" spans="1:18" ht="15" customHeight="1" x14ac:dyDescent="0.2">
      <c r="B192" s="116"/>
      <c r="C192" s="117"/>
      <c r="D192" s="117"/>
      <c r="E192" s="117"/>
      <c r="F192" s="117"/>
      <c r="G192" s="118"/>
      <c r="H192" s="118"/>
      <c r="I192" s="194"/>
      <c r="J192" s="194"/>
      <c r="K192" s="30"/>
      <c r="L192" s="30"/>
    </row>
    <row r="193" spans="1:18" ht="14.25" x14ac:dyDescent="0.2">
      <c r="B193" s="224"/>
      <c r="C193" s="224" t="s">
        <v>171</v>
      </c>
      <c r="D193" s="224"/>
      <c r="N193" s="172" t="s">
        <v>331</v>
      </c>
      <c r="P193" s="170">
        <f>+Q193</f>
        <v>21160.800000000003</v>
      </c>
      <c r="Q193" s="165">
        <f>12305.6+8855.2</f>
        <v>21160.800000000003</v>
      </c>
    </row>
    <row r="194" spans="1:18" x14ac:dyDescent="0.2">
      <c r="B194" s="224"/>
      <c r="C194" s="224"/>
      <c r="D194" s="224"/>
      <c r="P194" s="171">
        <f>SUM(P178:P193)</f>
        <v>205080.53999999998</v>
      </c>
      <c r="Q194" s="164">
        <f>SUM(Q178:Q193)</f>
        <v>159474.71000000002</v>
      </c>
      <c r="R194" s="158">
        <f>SUM(R178:R193)</f>
        <v>195440.09</v>
      </c>
    </row>
    <row r="195" spans="1:18" ht="22.15" customHeight="1" x14ac:dyDescent="0.2">
      <c r="A195" s="25" t="s">
        <v>3</v>
      </c>
      <c r="B195" s="508" t="s">
        <v>16</v>
      </c>
      <c r="C195" s="509"/>
      <c r="D195" s="509"/>
      <c r="E195" s="509"/>
      <c r="F195" s="510"/>
      <c r="G195" s="465" t="s">
        <v>87</v>
      </c>
      <c r="H195" s="465"/>
      <c r="I195" s="456" t="s">
        <v>88</v>
      </c>
      <c r="J195" s="456"/>
    </row>
    <row r="196" spans="1:18" s="1" customFormat="1" ht="9.6" customHeight="1" x14ac:dyDescent="0.2">
      <c r="A196" s="3">
        <v>1</v>
      </c>
      <c r="B196" s="473">
        <v>2</v>
      </c>
      <c r="C196" s="474"/>
      <c r="D196" s="474"/>
      <c r="E196" s="474"/>
      <c r="F196" s="475"/>
      <c r="G196" s="466">
        <v>3</v>
      </c>
      <c r="H196" s="466"/>
      <c r="I196" s="467">
        <v>4</v>
      </c>
      <c r="J196" s="467"/>
      <c r="O196" s="157"/>
      <c r="P196" s="169"/>
      <c r="Q196" s="162"/>
      <c r="R196" s="162"/>
    </row>
    <row r="197" spans="1:18" x14ac:dyDescent="0.2">
      <c r="A197" s="24">
        <v>1</v>
      </c>
      <c r="B197" s="476" t="s">
        <v>177</v>
      </c>
      <c r="C197" s="477"/>
      <c r="D197" s="477"/>
      <c r="E197" s="477"/>
      <c r="F197" s="478"/>
      <c r="G197" s="468">
        <v>1</v>
      </c>
      <c r="H197" s="468"/>
      <c r="I197" s="460">
        <f>22776.24+5000</f>
        <v>27776.240000000002</v>
      </c>
      <c r="J197" s="460"/>
      <c r="P197" s="170">
        <f>24921.12*2</f>
        <v>49842.239999999998</v>
      </c>
      <c r="Q197" s="165">
        <f>6230.28+22844.36</f>
        <v>29074.639999999999</v>
      </c>
      <c r="R197" s="158">
        <f t="shared" ref="R197:R206" si="11">+I197-Q197</f>
        <v>-1298.3999999999978</v>
      </c>
    </row>
    <row r="198" spans="1:18" x14ac:dyDescent="0.2">
      <c r="A198" s="24">
        <v>2</v>
      </c>
      <c r="B198" s="476" t="s">
        <v>181</v>
      </c>
      <c r="C198" s="477"/>
      <c r="D198" s="477"/>
      <c r="E198" s="477"/>
      <c r="F198" s="478"/>
      <c r="G198" s="468">
        <v>1</v>
      </c>
      <c r="H198" s="468"/>
      <c r="I198" s="460">
        <f>122839.42-24154.1+30000</f>
        <v>128685.32</v>
      </c>
      <c r="J198" s="460"/>
      <c r="N198" s="144">
        <v>692668.23</v>
      </c>
      <c r="O198" s="154" t="e">
        <f>N198-#REF!</f>
        <v>#REF!</v>
      </c>
      <c r="P198" s="170">
        <f>31854.1+55888.34+17303.52</f>
        <v>105045.96</v>
      </c>
      <c r="Q198" s="165">
        <f>31854.1+55888.34+17303.52</f>
        <v>105045.96</v>
      </c>
      <c r="R198" s="158">
        <f t="shared" si="11"/>
        <v>23639.360000000001</v>
      </c>
    </row>
    <row r="199" spans="1:18" x14ac:dyDescent="0.2">
      <c r="A199" s="24">
        <v>3</v>
      </c>
      <c r="B199" s="476" t="s">
        <v>178</v>
      </c>
      <c r="C199" s="477"/>
      <c r="D199" s="477"/>
      <c r="E199" s="477"/>
      <c r="F199" s="478"/>
      <c r="G199" s="468">
        <v>1</v>
      </c>
      <c r="H199" s="468"/>
      <c r="I199" s="460">
        <f>56236.44+5000</f>
        <v>61236.44</v>
      </c>
      <c r="J199" s="460"/>
      <c r="P199" s="170">
        <f>8206.822+8651.76</f>
        <v>16858.582000000002</v>
      </c>
      <c r="Q199" s="165">
        <f>8206.82+8651.76</f>
        <v>16858.580000000002</v>
      </c>
      <c r="R199" s="158">
        <f t="shared" si="11"/>
        <v>44377.86</v>
      </c>
    </row>
    <row r="200" spans="1:18" x14ac:dyDescent="0.2">
      <c r="A200" s="24">
        <v>4</v>
      </c>
      <c r="B200" s="476" t="s">
        <v>179</v>
      </c>
      <c r="C200" s="477"/>
      <c r="D200" s="477"/>
      <c r="E200" s="477"/>
      <c r="F200" s="478"/>
      <c r="G200" s="468">
        <v>1</v>
      </c>
      <c r="H200" s="468"/>
      <c r="I200" s="460">
        <f>164414+15000</f>
        <v>179414</v>
      </c>
      <c r="J200" s="460"/>
      <c r="P200" s="170">
        <f>98848+5877.6+34101</f>
        <v>138826.6</v>
      </c>
      <c r="Q200" s="165">
        <f>96848+5877.6+34101</f>
        <v>136826.6</v>
      </c>
      <c r="R200" s="158">
        <f t="shared" si="11"/>
        <v>42587.399999999994</v>
      </c>
    </row>
    <row r="201" spans="1:18" ht="10.9" customHeight="1" x14ac:dyDescent="0.2">
      <c r="A201" s="24">
        <v>5</v>
      </c>
      <c r="B201" s="513" t="s">
        <v>320</v>
      </c>
      <c r="C201" s="514"/>
      <c r="D201" s="514"/>
      <c r="E201" s="514"/>
      <c r="F201" s="515"/>
      <c r="G201" s="469">
        <v>1</v>
      </c>
      <c r="H201" s="469"/>
      <c r="I201" s="470">
        <f>55000+5000</f>
        <v>60000</v>
      </c>
      <c r="J201" s="470"/>
      <c r="P201" s="170">
        <f>30000+7500</f>
        <v>37500</v>
      </c>
      <c r="Q201" s="165">
        <f>7500+27500</f>
        <v>35000</v>
      </c>
      <c r="R201" s="158">
        <f t="shared" si="11"/>
        <v>25000</v>
      </c>
    </row>
    <row r="202" spans="1:18" ht="24" hidden="1" customHeight="1" x14ac:dyDescent="0.2">
      <c r="A202" s="24">
        <v>7</v>
      </c>
      <c r="B202" s="476"/>
      <c r="C202" s="477"/>
      <c r="D202" s="477"/>
      <c r="E202" s="477"/>
      <c r="F202" s="478"/>
      <c r="G202" s="468"/>
      <c r="H202" s="468"/>
      <c r="I202" s="468"/>
      <c r="J202" s="468"/>
      <c r="P202" s="170"/>
      <c r="Q202" s="165"/>
      <c r="R202" s="158">
        <f t="shared" si="11"/>
        <v>0</v>
      </c>
    </row>
    <row r="203" spans="1:18" hidden="1" x14ac:dyDescent="0.2">
      <c r="A203" s="24">
        <v>8</v>
      </c>
      <c r="B203" s="232"/>
      <c r="C203" s="233"/>
      <c r="D203" s="233"/>
      <c r="E203" s="231"/>
      <c r="F203" s="234"/>
      <c r="G203" s="459"/>
      <c r="H203" s="459"/>
      <c r="I203" s="459"/>
      <c r="J203" s="459"/>
      <c r="P203" s="170"/>
      <c r="Q203" s="165"/>
      <c r="R203" s="158">
        <f t="shared" si="11"/>
        <v>0</v>
      </c>
    </row>
    <row r="204" spans="1:18" hidden="1" x14ac:dyDescent="0.2">
      <c r="A204" s="24">
        <v>9</v>
      </c>
      <c r="B204" s="232"/>
      <c r="C204" s="233"/>
      <c r="D204" s="233"/>
      <c r="E204" s="231"/>
      <c r="F204" s="234"/>
      <c r="G204" s="459"/>
      <c r="H204" s="459"/>
      <c r="I204" s="459"/>
      <c r="J204" s="459"/>
      <c r="P204" s="170"/>
      <c r="Q204" s="165"/>
      <c r="R204" s="158">
        <f t="shared" si="11"/>
        <v>0</v>
      </c>
    </row>
    <row r="205" spans="1:18" hidden="1" x14ac:dyDescent="0.2">
      <c r="A205" s="24">
        <v>10</v>
      </c>
      <c r="B205" s="232"/>
      <c r="C205" s="233"/>
      <c r="D205" s="233"/>
      <c r="E205" s="231"/>
      <c r="F205" s="234"/>
      <c r="G205" s="459"/>
      <c r="H205" s="459"/>
      <c r="I205" s="459"/>
      <c r="J205" s="459"/>
      <c r="P205" s="170"/>
      <c r="Q205" s="165"/>
      <c r="R205" s="158">
        <f t="shared" si="11"/>
        <v>0</v>
      </c>
    </row>
    <row r="206" spans="1:18" hidden="1" x14ac:dyDescent="0.2">
      <c r="A206" s="24">
        <v>11</v>
      </c>
      <c r="B206" s="232"/>
      <c r="C206" s="233"/>
      <c r="D206" s="233"/>
      <c r="E206" s="231"/>
      <c r="F206" s="234"/>
      <c r="G206" s="459"/>
      <c r="H206" s="459"/>
      <c r="I206" s="459"/>
      <c r="J206" s="459"/>
      <c r="P206" s="170"/>
      <c r="Q206" s="165"/>
      <c r="R206" s="158">
        <f t="shared" si="11"/>
        <v>0</v>
      </c>
    </row>
    <row r="207" spans="1:18" x14ac:dyDescent="0.2">
      <c r="A207" s="24"/>
      <c r="B207" s="500" t="s">
        <v>13</v>
      </c>
      <c r="C207" s="511"/>
      <c r="D207" s="511"/>
      <c r="E207" s="511"/>
      <c r="F207" s="512"/>
      <c r="G207" s="460" t="s">
        <v>14</v>
      </c>
      <c r="H207" s="460"/>
      <c r="I207" s="460">
        <f>SUM(I197:J206)</f>
        <v>457112</v>
      </c>
      <c r="J207" s="460"/>
      <c r="K207" s="30">
        <f>'раздел 2'!F34-'раздел 2'!F36-'раздел 2'!F37</f>
        <v>397112</v>
      </c>
      <c r="L207" s="30">
        <f>K207-I207</f>
        <v>-60000</v>
      </c>
      <c r="M207" s="30">
        <f>'раздел 2'!F34</f>
        <v>1199977</v>
      </c>
      <c r="N207" s="30">
        <f>M207-I207</f>
        <v>742865</v>
      </c>
      <c r="P207" s="170">
        <f>SUM(P197:P206)</f>
        <v>348073.38199999998</v>
      </c>
      <c r="Q207" s="165">
        <f>SUM(Q197:Q206)</f>
        <v>322805.78000000003</v>
      </c>
      <c r="R207" s="158">
        <f>SUM(R197:R206)</f>
        <v>134306.22</v>
      </c>
    </row>
    <row r="208" spans="1:18" ht="15" customHeight="1" x14ac:dyDescent="0.2">
      <c r="B208" s="116" t="s">
        <v>242</v>
      </c>
      <c r="C208" s="117"/>
      <c r="D208" s="117"/>
      <c r="E208" s="117"/>
      <c r="F208" s="117"/>
      <c r="G208" s="118"/>
      <c r="H208" s="118"/>
      <c r="I208" s="471">
        <v>457112</v>
      </c>
      <c r="J208" s="472"/>
      <c r="K208" s="30">
        <v>1629984.73</v>
      </c>
      <c r="L208" s="30">
        <f>K208-I208</f>
        <v>1172872.73</v>
      </c>
      <c r="M208" s="18" t="s">
        <v>161</v>
      </c>
    </row>
    <row r="209" spans="1:28" x14ac:dyDescent="0.2">
      <c r="P209" s="170"/>
      <c r="Q209" s="165"/>
    </row>
    <row r="210" spans="1:28" x14ac:dyDescent="0.2">
      <c r="P210" s="170"/>
      <c r="Q210" s="165"/>
    </row>
    <row r="211" spans="1:28" x14ac:dyDescent="0.2">
      <c r="C211" s="18" t="s">
        <v>89</v>
      </c>
      <c r="N211" s="18" t="s">
        <v>332</v>
      </c>
      <c r="P211" s="170">
        <f>13650</f>
        <v>13650</v>
      </c>
      <c r="Q211" s="165">
        <f>13650</f>
        <v>13650</v>
      </c>
    </row>
    <row r="212" spans="1:28" x14ac:dyDescent="0.2">
      <c r="Q212" s="158">
        <v>1995</v>
      </c>
    </row>
    <row r="213" spans="1:28" ht="22.15" customHeight="1" x14ac:dyDescent="0.2">
      <c r="A213" s="43" t="s">
        <v>3</v>
      </c>
      <c r="B213" s="465" t="s">
        <v>16</v>
      </c>
      <c r="C213" s="465"/>
      <c r="D213" s="465"/>
      <c r="E213" s="465" t="s">
        <v>81</v>
      </c>
      <c r="F213" s="465"/>
      <c r="G213" s="465" t="s">
        <v>90</v>
      </c>
      <c r="H213" s="465"/>
      <c r="I213" s="465" t="s">
        <v>247</v>
      </c>
      <c r="J213" s="465"/>
    </row>
    <row r="214" spans="1:28" x14ac:dyDescent="0.2">
      <c r="A214" s="42">
        <v>1</v>
      </c>
      <c r="B214" s="487">
        <v>2</v>
      </c>
      <c r="C214" s="487"/>
      <c r="D214" s="487"/>
      <c r="E214" s="487">
        <v>3</v>
      </c>
      <c r="F214" s="487"/>
      <c r="G214" s="468">
        <v>4</v>
      </c>
      <c r="H214" s="468"/>
      <c r="I214" s="468">
        <v>5</v>
      </c>
      <c r="J214" s="468"/>
      <c r="P214" s="171">
        <f>SUM(P207:P213)</f>
        <v>361723.38199999998</v>
      </c>
      <c r="Q214" s="164">
        <f>SUM(Q207:Q213)</f>
        <v>338450.78</v>
      </c>
    </row>
    <row r="215" spans="1:28" ht="67.5" customHeight="1" x14ac:dyDescent="0.2">
      <c r="A215" s="42"/>
      <c r="B215" s="463" t="s">
        <v>270</v>
      </c>
      <c r="C215" s="463"/>
      <c r="D215" s="463"/>
      <c r="E215" s="487">
        <v>572</v>
      </c>
      <c r="F215" s="487"/>
      <c r="G215" s="452">
        <v>590.90909090909099</v>
      </c>
      <c r="H215" s="452"/>
      <c r="I215" s="452">
        <f>E215*G215</f>
        <v>338000.00000000006</v>
      </c>
      <c r="J215" s="452"/>
      <c r="K215" s="144">
        <v>253948</v>
      </c>
      <c r="M215" s="18">
        <v>310</v>
      </c>
      <c r="N215" s="18" t="s">
        <v>245</v>
      </c>
      <c r="P215" s="163">
        <f>+I207-P214</f>
        <v>95388.618000000017</v>
      </c>
      <c r="Q215" s="163">
        <f>+P214-Q214</f>
        <v>23272.601999999955</v>
      </c>
    </row>
    <row r="216" spans="1:28" ht="21.6" customHeight="1" x14ac:dyDescent="0.2">
      <c r="A216" s="42"/>
      <c r="B216" s="463" t="s">
        <v>268</v>
      </c>
      <c r="C216" s="463"/>
      <c r="D216" s="463"/>
      <c r="E216" s="464">
        <f>11*246</f>
        <v>2706</v>
      </c>
      <c r="F216" s="464"/>
      <c r="G216" s="452">
        <v>112</v>
      </c>
      <c r="H216" s="452"/>
      <c r="I216" s="461">
        <f>E216*G216</f>
        <v>303072</v>
      </c>
      <c r="J216" s="462"/>
      <c r="M216" s="18">
        <v>340</v>
      </c>
    </row>
    <row r="217" spans="1:28" ht="28.15" customHeight="1" x14ac:dyDescent="0.2">
      <c r="A217" s="42"/>
      <c r="B217" s="463" t="s">
        <v>269</v>
      </c>
      <c r="C217" s="463"/>
      <c r="D217" s="463"/>
      <c r="E217" s="464">
        <f>25*246</f>
        <v>6150</v>
      </c>
      <c r="F217" s="464"/>
      <c r="G217" s="452">
        <v>56</v>
      </c>
      <c r="H217" s="452"/>
      <c r="I217" s="461">
        <f>E217*G217</f>
        <v>344400</v>
      </c>
      <c r="J217" s="462"/>
      <c r="M217" s="18">
        <v>340</v>
      </c>
    </row>
    <row r="218" spans="1:28" ht="23.45" customHeight="1" x14ac:dyDescent="0.2">
      <c r="A218" s="42"/>
      <c r="B218" s="463" t="s">
        <v>266</v>
      </c>
      <c r="C218" s="463"/>
      <c r="D218" s="463"/>
      <c r="E218" s="464">
        <f>11*246</f>
        <v>2706</v>
      </c>
      <c r="F218" s="464"/>
      <c r="G218" s="452">
        <v>8</v>
      </c>
      <c r="H218" s="452"/>
      <c r="I218" s="461">
        <f>E218*G218</f>
        <v>21648</v>
      </c>
      <c r="J218" s="462"/>
      <c r="M218" s="18">
        <v>340</v>
      </c>
    </row>
    <row r="219" spans="1:28" ht="21.6" customHeight="1" x14ac:dyDescent="0.2">
      <c r="A219" s="42"/>
      <c r="B219" s="463" t="s">
        <v>267</v>
      </c>
      <c r="C219" s="463"/>
      <c r="D219" s="463"/>
      <c r="E219" s="464">
        <f>25*246</f>
        <v>6150</v>
      </c>
      <c r="F219" s="464"/>
      <c r="G219" s="452">
        <v>4</v>
      </c>
      <c r="H219" s="452"/>
      <c r="I219" s="461">
        <f>E219*G219</f>
        <v>24600</v>
      </c>
      <c r="J219" s="462"/>
      <c r="K219" s="144">
        <v>367726.5</v>
      </c>
      <c r="L219" s="30"/>
      <c r="M219" s="30">
        <v>340</v>
      </c>
    </row>
    <row r="220" spans="1:28" s="163" customFormat="1" hidden="1" x14ac:dyDescent="0.2">
      <c r="A220" s="42"/>
      <c r="B220" s="457" t="s">
        <v>325</v>
      </c>
      <c r="C220" s="457"/>
      <c r="D220" s="457"/>
      <c r="E220" s="458"/>
      <c r="F220" s="458"/>
      <c r="G220" s="450"/>
      <c r="H220" s="451"/>
      <c r="I220" s="450"/>
      <c r="J220" s="451"/>
      <c r="K220" s="30"/>
      <c r="L220" s="30"/>
      <c r="M220" s="30"/>
      <c r="N220" s="18"/>
      <c r="O220" s="152"/>
      <c r="Q220" s="158"/>
      <c r="R220" s="15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s="163" customFormat="1" hidden="1" x14ac:dyDescent="0.2">
      <c r="A221" s="42"/>
      <c r="B221" s="457"/>
      <c r="C221" s="457"/>
      <c r="D221" s="457"/>
      <c r="E221" s="458"/>
      <c r="F221" s="458"/>
      <c r="G221" s="450"/>
      <c r="H221" s="451"/>
      <c r="I221" s="450"/>
      <c r="J221" s="451"/>
      <c r="K221" s="30"/>
      <c r="L221" s="30"/>
      <c r="M221" s="30"/>
      <c r="N221" s="18"/>
      <c r="O221" s="152"/>
      <c r="Q221" s="158"/>
      <c r="R221" s="15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s="163" customFormat="1" hidden="1" x14ac:dyDescent="0.2">
      <c r="A222" s="42"/>
      <c r="B222" s="457"/>
      <c r="C222" s="457"/>
      <c r="D222" s="457"/>
      <c r="E222" s="458"/>
      <c r="F222" s="458"/>
      <c r="G222" s="450"/>
      <c r="H222" s="451"/>
      <c r="I222" s="450"/>
      <c r="J222" s="451"/>
      <c r="K222" s="30"/>
      <c r="L222" s="30"/>
      <c r="M222" s="30"/>
      <c r="N222" s="18"/>
      <c r="O222" s="152"/>
      <c r="Q222" s="158"/>
      <c r="R222" s="15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s="163" customFormat="1" hidden="1" x14ac:dyDescent="0.2">
      <c r="A223" s="42"/>
      <c r="B223" s="457"/>
      <c r="C223" s="457"/>
      <c r="D223" s="457"/>
      <c r="E223" s="458"/>
      <c r="F223" s="458"/>
      <c r="G223" s="450"/>
      <c r="H223" s="451"/>
      <c r="I223" s="450"/>
      <c r="J223" s="451"/>
      <c r="K223" s="30"/>
      <c r="L223" s="30"/>
      <c r="M223" s="30"/>
      <c r="N223" s="18"/>
      <c r="O223" s="152"/>
      <c r="Q223" s="158"/>
      <c r="R223" s="15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s="163" customFormat="1" hidden="1" x14ac:dyDescent="0.2">
      <c r="A224" s="42"/>
      <c r="B224" s="457"/>
      <c r="C224" s="457"/>
      <c r="D224" s="457"/>
      <c r="E224" s="458"/>
      <c r="F224" s="458"/>
      <c r="G224" s="450"/>
      <c r="H224" s="451"/>
      <c r="I224" s="450"/>
      <c r="J224" s="451"/>
      <c r="K224" s="30"/>
      <c r="L224" s="30"/>
      <c r="M224" s="30"/>
      <c r="N224" s="18"/>
      <c r="O224" s="152"/>
      <c r="Q224" s="158"/>
      <c r="R224" s="15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s="163" customFormat="1" hidden="1" x14ac:dyDescent="0.2">
      <c r="A225" s="42"/>
      <c r="B225" s="457"/>
      <c r="C225" s="457"/>
      <c r="D225" s="457"/>
      <c r="E225" s="458"/>
      <c r="F225" s="458"/>
      <c r="G225" s="450"/>
      <c r="H225" s="451"/>
      <c r="I225" s="450"/>
      <c r="J225" s="451"/>
      <c r="K225" s="30"/>
      <c r="L225" s="30"/>
      <c r="M225" s="30"/>
      <c r="N225" s="18"/>
      <c r="O225" s="152"/>
      <c r="Q225" s="158"/>
      <c r="R225" s="15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s="163" customFormat="1" hidden="1" x14ac:dyDescent="0.2">
      <c r="A226" s="42"/>
      <c r="B226" s="457"/>
      <c r="C226" s="457"/>
      <c r="D226" s="457"/>
      <c r="E226" s="458"/>
      <c r="F226" s="458"/>
      <c r="G226" s="450"/>
      <c r="H226" s="451"/>
      <c r="I226" s="450"/>
      <c r="J226" s="451"/>
      <c r="K226" s="30"/>
      <c r="L226" s="30"/>
      <c r="M226" s="30"/>
      <c r="N226" s="18"/>
      <c r="O226" s="152"/>
      <c r="Q226" s="158"/>
      <c r="R226" s="15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s="163" customFormat="1" hidden="1" x14ac:dyDescent="0.2">
      <c r="A227" s="42"/>
      <c r="B227" s="457"/>
      <c r="C227" s="457"/>
      <c r="D227" s="457"/>
      <c r="E227" s="458"/>
      <c r="F227" s="458"/>
      <c r="G227" s="450"/>
      <c r="H227" s="451"/>
      <c r="I227" s="450"/>
      <c r="J227" s="451"/>
      <c r="K227" s="30"/>
      <c r="L227" s="30"/>
      <c r="M227" s="30"/>
      <c r="N227" s="18"/>
      <c r="O227" s="152"/>
      <c r="Q227" s="158"/>
      <c r="R227" s="15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s="163" customFormat="1" x14ac:dyDescent="0.2">
      <c r="A228" s="42"/>
      <c r="B228" s="463"/>
      <c r="C228" s="463"/>
      <c r="D228" s="463"/>
      <c r="E228" s="452"/>
      <c r="F228" s="452"/>
      <c r="G228" s="452" t="s">
        <v>14</v>
      </c>
      <c r="H228" s="452"/>
      <c r="I228" s="452">
        <f>SUM(I215:J227)</f>
        <v>1031720</v>
      </c>
      <c r="J228" s="452"/>
      <c r="K228" s="30"/>
      <c r="L228" s="30" t="s">
        <v>35</v>
      </c>
      <c r="M228" s="30"/>
      <c r="N228" s="18"/>
      <c r="O228" s="152"/>
      <c r="Q228" s="158"/>
      <c r="R228" s="15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s="163" customFormat="1" x14ac:dyDescent="0.2">
      <c r="A229" s="18"/>
      <c r="B229" s="322"/>
      <c r="C229" s="322"/>
      <c r="D229" s="322"/>
      <c r="E229" s="220"/>
      <c r="F229" s="18"/>
      <c r="G229" s="18"/>
      <c r="H229" s="18"/>
      <c r="I229" s="18"/>
      <c r="J229" s="18"/>
      <c r="K229" s="30"/>
      <c r="L229" s="30"/>
      <c r="M229" s="30"/>
      <c r="N229" s="18"/>
      <c r="O229" s="152"/>
      <c r="Q229" s="158"/>
      <c r="R229" s="15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s="163" customFormat="1" x14ac:dyDescent="0.2">
      <c r="A230" s="18"/>
      <c r="B230" s="322" t="s">
        <v>248</v>
      </c>
      <c r="C230" s="322"/>
      <c r="D230" s="322"/>
      <c r="E230" s="220"/>
      <c r="F230" s="18"/>
      <c r="G230" s="18"/>
      <c r="H230" s="18"/>
      <c r="I230" s="18"/>
      <c r="J230" s="119">
        <v>802865</v>
      </c>
      <c r="K230" s="30">
        <f>'раздел 2'!F36+'раздел 2'!F37</f>
        <v>802865</v>
      </c>
      <c r="L230" s="30">
        <f>K230-J230</f>
        <v>0</v>
      </c>
      <c r="M230" s="30"/>
      <c r="N230" s="18"/>
      <c r="O230" s="152"/>
      <c r="Q230" s="158"/>
      <c r="R230" s="15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s="163" customFormat="1" x14ac:dyDescent="0.2">
      <c r="A231" s="18"/>
      <c r="B231" s="224"/>
      <c r="C231" s="224"/>
      <c r="D231" s="224"/>
      <c r="E231" s="220"/>
      <c r="F231" s="18"/>
      <c r="G231" s="18"/>
      <c r="H231" s="18"/>
      <c r="I231" s="18"/>
      <c r="J231" s="18"/>
      <c r="K231" s="30"/>
      <c r="L231" s="30" t="s">
        <v>317</v>
      </c>
      <c r="M231" s="18"/>
      <c r="N231" s="18"/>
      <c r="O231" s="152"/>
      <c r="Q231" s="158"/>
      <c r="R231" s="15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s="163" customFormat="1" x14ac:dyDescent="0.2">
      <c r="A232" s="18"/>
      <c r="B232" s="18"/>
      <c r="C232" s="18"/>
      <c r="D232" s="18"/>
      <c r="E232" s="220"/>
      <c r="F232" s="18"/>
      <c r="G232" s="18"/>
      <c r="H232" s="18"/>
      <c r="I232" s="18"/>
      <c r="J232" s="18"/>
      <c r="K232" s="30">
        <v>16467399.5</v>
      </c>
      <c r="L232" s="30">
        <f>K232-J233</f>
        <v>-25416143.49999997</v>
      </c>
      <c r="M232" s="18" t="s">
        <v>161</v>
      </c>
      <c r="N232" s="18"/>
      <c r="O232" s="152"/>
      <c r="Q232" s="158"/>
      <c r="R232" s="15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s="163" customFormat="1" x14ac:dyDescent="0.2">
      <c r="A233" s="18"/>
      <c r="B233" s="18" t="s">
        <v>183</v>
      </c>
      <c r="C233" s="18"/>
      <c r="D233" s="18"/>
      <c r="E233" s="220"/>
      <c r="F233" s="18"/>
      <c r="G233" s="18"/>
      <c r="H233" s="18"/>
      <c r="I233" s="18"/>
      <c r="J233" s="30">
        <f>+J35+J71+I85+I130+J171+J172+I191+I208+J230</f>
        <v>41883542.99999997</v>
      </c>
      <c r="K233" s="30">
        <f>'раздел 2'!F17</f>
        <v>41409319</v>
      </c>
      <c r="L233" s="30">
        <f>K233-J233</f>
        <v>-474223.9999999702</v>
      </c>
      <c r="M233" s="18" t="s">
        <v>273</v>
      </c>
      <c r="N233" s="18"/>
      <c r="O233" s="154"/>
      <c r="Q233" s="158"/>
      <c r="R233" s="15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s="163" customFormat="1" x14ac:dyDescent="0.2">
      <c r="A234" s="18"/>
      <c r="B234" s="18"/>
      <c r="C234" s="18"/>
      <c r="D234" s="18"/>
      <c r="E234" s="220"/>
      <c r="F234" s="18"/>
      <c r="G234" s="18"/>
      <c r="H234" s="18"/>
      <c r="I234" s="18"/>
      <c r="J234" s="18"/>
      <c r="K234" s="18"/>
      <c r="L234" s="18"/>
      <c r="M234" s="18"/>
      <c r="N234" s="18"/>
      <c r="O234" s="154"/>
      <c r="Q234" s="158"/>
      <c r="R234" s="15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1:28" s="163" customFormat="1" x14ac:dyDescent="0.2">
      <c r="A235" s="18"/>
      <c r="B235" s="18" t="s">
        <v>316</v>
      </c>
      <c r="C235" s="18"/>
      <c r="D235" s="18"/>
      <c r="E235" s="220"/>
      <c r="F235" s="18"/>
      <c r="G235" s="18"/>
      <c r="H235" s="18"/>
      <c r="I235" s="18"/>
      <c r="J235" s="30">
        <f>J230+I207+I190+J171+I129+J172</f>
        <v>5301631</v>
      </c>
      <c r="K235" s="30">
        <f>'раздел 2'!F27</f>
        <v>5206631</v>
      </c>
      <c r="L235" s="30">
        <f>K235-J235</f>
        <v>-95000</v>
      </c>
      <c r="M235" s="18" t="s">
        <v>161</v>
      </c>
      <c r="N235" s="18"/>
      <c r="O235" s="152"/>
      <c r="Q235" s="158"/>
      <c r="R235" s="15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1:28" x14ac:dyDescent="0.2">
      <c r="K236" s="30">
        <f>'раздел 2'!F27</f>
        <v>5206631</v>
      </c>
      <c r="L236" s="30">
        <f>K236-J235</f>
        <v>-95000</v>
      </c>
      <c r="M236" s="18" t="s">
        <v>273</v>
      </c>
    </row>
    <row r="237" spans="1:28" x14ac:dyDescent="0.2">
      <c r="K237" s="30"/>
      <c r="L237" s="30"/>
      <c r="M237" s="30"/>
    </row>
  </sheetData>
  <mergeCells count="467">
    <mergeCell ref="B228:D228"/>
    <mergeCell ref="E228:F228"/>
    <mergeCell ref="G228:H228"/>
    <mergeCell ref="I228:J228"/>
    <mergeCell ref="B226:D226"/>
    <mergeCell ref="E226:F226"/>
    <mergeCell ref="G226:H226"/>
    <mergeCell ref="I226:J226"/>
    <mergeCell ref="B227:D227"/>
    <mergeCell ref="E227:F227"/>
    <mergeCell ref="G227:H227"/>
    <mergeCell ref="I227:J227"/>
    <mergeCell ref="B224:D224"/>
    <mergeCell ref="E224:F224"/>
    <mergeCell ref="G224:H224"/>
    <mergeCell ref="I224:J224"/>
    <mergeCell ref="B225:D225"/>
    <mergeCell ref="E225:F225"/>
    <mergeCell ref="G225:H225"/>
    <mergeCell ref="I225:J225"/>
    <mergeCell ref="B222:D222"/>
    <mergeCell ref="E222:F222"/>
    <mergeCell ref="G222:H222"/>
    <mergeCell ref="I222:J222"/>
    <mergeCell ref="B223:D223"/>
    <mergeCell ref="E223:F223"/>
    <mergeCell ref="G223:H223"/>
    <mergeCell ref="I223:J223"/>
    <mergeCell ref="B220:D220"/>
    <mergeCell ref="E220:F220"/>
    <mergeCell ref="G220:H220"/>
    <mergeCell ref="I220:J220"/>
    <mergeCell ref="B221:D221"/>
    <mergeCell ref="E221:F221"/>
    <mergeCell ref="G221:H221"/>
    <mergeCell ref="I221:J221"/>
    <mergeCell ref="B218:D218"/>
    <mergeCell ref="E218:F218"/>
    <mergeCell ref="G218:H218"/>
    <mergeCell ref="I218:J218"/>
    <mergeCell ref="B219:D219"/>
    <mergeCell ref="E219:F219"/>
    <mergeCell ref="G219:H219"/>
    <mergeCell ref="I219:J219"/>
    <mergeCell ref="B216:D216"/>
    <mergeCell ref="E216:F216"/>
    <mergeCell ref="G216:H216"/>
    <mergeCell ref="I216:J216"/>
    <mergeCell ref="B217:D217"/>
    <mergeCell ref="E217:F217"/>
    <mergeCell ref="G217:H217"/>
    <mergeCell ref="I217:J217"/>
    <mergeCell ref="B214:D214"/>
    <mergeCell ref="E214:F214"/>
    <mergeCell ref="G214:H214"/>
    <mergeCell ref="I214:J214"/>
    <mergeCell ref="B215:D215"/>
    <mergeCell ref="E215:F215"/>
    <mergeCell ref="G215:H215"/>
    <mergeCell ref="I215:J215"/>
    <mergeCell ref="B207:F207"/>
    <mergeCell ref="G207:H207"/>
    <mergeCell ref="I207:J207"/>
    <mergeCell ref="I208:J208"/>
    <mergeCell ref="B213:D213"/>
    <mergeCell ref="E213:F213"/>
    <mergeCell ref="G213:H213"/>
    <mergeCell ref="I213:J213"/>
    <mergeCell ref="G205:H205"/>
    <mergeCell ref="I205:J205"/>
    <mergeCell ref="G206:H206"/>
    <mergeCell ref="I206:J206"/>
    <mergeCell ref="B202:F202"/>
    <mergeCell ref="G202:H202"/>
    <mergeCell ref="I202:J202"/>
    <mergeCell ref="G203:H203"/>
    <mergeCell ref="I203:J203"/>
    <mergeCell ref="G204:H204"/>
    <mergeCell ref="I204:J204"/>
    <mergeCell ref="B201:F201"/>
    <mergeCell ref="G201:H201"/>
    <mergeCell ref="I201:J201"/>
    <mergeCell ref="B200:F200"/>
    <mergeCell ref="G200:H200"/>
    <mergeCell ref="I200:J200"/>
    <mergeCell ref="B198:F198"/>
    <mergeCell ref="G198:H198"/>
    <mergeCell ref="I198:J198"/>
    <mergeCell ref="B199:F199"/>
    <mergeCell ref="G199:H199"/>
    <mergeCell ref="I199:J199"/>
    <mergeCell ref="B197:F197"/>
    <mergeCell ref="G197:H197"/>
    <mergeCell ref="I197:J197"/>
    <mergeCell ref="I191:J191"/>
    <mergeCell ref="B195:F195"/>
    <mergeCell ref="G195:H195"/>
    <mergeCell ref="I195:J195"/>
    <mergeCell ref="B196:F196"/>
    <mergeCell ref="G196:H196"/>
    <mergeCell ref="I196:J196"/>
    <mergeCell ref="B189:D189"/>
    <mergeCell ref="G189:H189"/>
    <mergeCell ref="I189:J189"/>
    <mergeCell ref="B190:D190"/>
    <mergeCell ref="E190:F190"/>
    <mergeCell ref="G190:H190"/>
    <mergeCell ref="I190:J190"/>
    <mergeCell ref="B188:D188"/>
    <mergeCell ref="G188:H188"/>
    <mergeCell ref="I188:J188"/>
    <mergeCell ref="G186:H186"/>
    <mergeCell ref="I186:J186"/>
    <mergeCell ref="B187:D187"/>
    <mergeCell ref="G187:H187"/>
    <mergeCell ref="I187:J187"/>
    <mergeCell ref="B184:D184"/>
    <mergeCell ref="G184:H184"/>
    <mergeCell ref="I184:J184"/>
    <mergeCell ref="B185:D185"/>
    <mergeCell ref="G185:H185"/>
    <mergeCell ref="I185:J185"/>
    <mergeCell ref="B177:D177"/>
    <mergeCell ref="E177:F177"/>
    <mergeCell ref="G177:H177"/>
    <mergeCell ref="I177:J177"/>
    <mergeCell ref="B178:D178"/>
    <mergeCell ref="E178:F189"/>
    <mergeCell ref="G178:H178"/>
    <mergeCell ref="I178:J178"/>
    <mergeCell ref="B179:D179"/>
    <mergeCell ref="G179:H179"/>
    <mergeCell ref="B182:D182"/>
    <mergeCell ref="G182:H182"/>
    <mergeCell ref="I182:J182"/>
    <mergeCell ref="B183:D183"/>
    <mergeCell ref="G183:H183"/>
    <mergeCell ref="I183:J183"/>
    <mergeCell ref="I179:J179"/>
    <mergeCell ref="B180:D180"/>
    <mergeCell ref="G180:H180"/>
    <mergeCell ref="I180:J180"/>
    <mergeCell ref="B181:D181"/>
    <mergeCell ref="G181:H181"/>
    <mergeCell ref="I181:J181"/>
    <mergeCell ref="B186:D186"/>
    <mergeCell ref="B170:D170"/>
    <mergeCell ref="E170:F170"/>
    <mergeCell ref="G170:H170"/>
    <mergeCell ref="I170:J170"/>
    <mergeCell ref="B176:D176"/>
    <mergeCell ref="E176:F176"/>
    <mergeCell ref="G176:H176"/>
    <mergeCell ref="I176:J176"/>
    <mergeCell ref="B168:D168"/>
    <mergeCell ref="E168:F168"/>
    <mergeCell ref="G168:H168"/>
    <mergeCell ref="I168:J168"/>
    <mergeCell ref="B169:D169"/>
    <mergeCell ref="E169:F169"/>
    <mergeCell ref="G169:H169"/>
    <mergeCell ref="I169:J169"/>
    <mergeCell ref="B166:D166"/>
    <mergeCell ref="E166:F166"/>
    <mergeCell ref="G166:H166"/>
    <mergeCell ref="I166:J166"/>
    <mergeCell ref="B167:D167"/>
    <mergeCell ref="E167:F167"/>
    <mergeCell ref="G167:H167"/>
    <mergeCell ref="I167:J167"/>
    <mergeCell ref="B164:D164"/>
    <mergeCell ref="E164:F164"/>
    <mergeCell ref="G164:H164"/>
    <mergeCell ref="I164:J164"/>
    <mergeCell ref="B165:D165"/>
    <mergeCell ref="E165:F165"/>
    <mergeCell ref="G165:H165"/>
    <mergeCell ref="I165:J165"/>
    <mergeCell ref="B162:D162"/>
    <mergeCell ref="E162:F162"/>
    <mergeCell ref="G162:H162"/>
    <mergeCell ref="I162:J162"/>
    <mergeCell ref="B163:D163"/>
    <mergeCell ref="E163:F163"/>
    <mergeCell ref="G163:H163"/>
    <mergeCell ref="I163:J163"/>
    <mergeCell ref="B157:C157"/>
    <mergeCell ref="D157:E157"/>
    <mergeCell ref="G157:H157"/>
    <mergeCell ref="I157:J157"/>
    <mergeCell ref="B158:C158"/>
    <mergeCell ref="D158:E158"/>
    <mergeCell ref="G158:H158"/>
    <mergeCell ref="I158:J158"/>
    <mergeCell ref="B155:C155"/>
    <mergeCell ref="D155:E155"/>
    <mergeCell ref="G155:H155"/>
    <mergeCell ref="I155:J155"/>
    <mergeCell ref="B156:C156"/>
    <mergeCell ref="D156:E156"/>
    <mergeCell ref="G156:H156"/>
    <mergeCell ref="I156:J156"/>
    <mergeCell ref="B153:C153"/>
    <mergeCell ref="D153:E153"/>
    <mergeCell ref="G153:H153"/>
    <mergeCell ref="I153:J153"/>
    <mergeCell ref="B154:C154"/>
    <mergeCell ref="D154:E154"/>
    <mergeCell ref="G154:H154"/>
    <mergeCell ref="I154:J154"/>
    <mergeCell ref="B151:C151"/>
    <mergeCell ref="D151:E151"/>
    <mergeCell ref="G151:H151"/>
    <mergeCell ref="I151:J151"/>
    <mergeCell ref="B152:C152"/>
    <mergeCell ref="D152:E152"/>
    <mergeCell ref="G152:H152"/>
    <mergeCell ref="I152:J152"/>
    <mergeCell ref="B145:D145"/>
    <mergeCell ref="E145:F145"/>
    <mergeCell ref="G145:H145"/>
    <mergeCell ref="I145:J145"/>
    <mergeCell ref="B150:C150"/>
    <mergeCell ref="D150:E150"/>
    <mergeCell ref="G150:H150"/>
    <mergeCell ref="I150:J150"/>
    <mergeCell ref="B143:D143"/>
    <mergeCell ref="E143:F143"/>
    <mergeCell ref="G143:H143"/>
    <mergeCell ref="I143:J143"/>
    <mergeCell ref="B144:D144"/>
    <mergeCell ref="E144:F144"/>
    <mergeCell ref="G144:H144"/>
    <mergeCell ref="I144:J144"/>
    <mergeCell ref="B141:D141"/>
    <mergeCell ref="E141:F141"/>
    <mergeCell ref="G141:H141"/>
    <mergeCell ref="I141:J141"/>
    <mergeCell ref="B142:D142"/>
    <mergeCell ref="E142:F142"/>
    <mergeCell ref="G142:H142"/>
    <mergeCell ref="I142:J142"/>
    <mergeCell ref="B139:D139"/>
    <mergeCell ref="E139:F139"/>
    <mergeCell ref="G139:H139"/>
    <mergeCell ref="I139:J139"/>
    <mergeCell ref="B140:D140"/>
    <mergeCell ref="E140:F140"/>
    <mergeCell ref="G140:H140"/>
    <mergeCell ref="I140:J140"/>
    <mergeCell ref="I130:J130"/>
    <mergeCell ref="B137:D137"/>
    <mergeCell ref="E137:F137"/>
    <mergeCell ref="G137:H137"/>
    <mergeCell ref="I137:J137"/>
    <mergeCell ref="B138:D138"/>
    <mergeCell ref="E138:F138"/>
    <mergeCell ref="G138:H138"/>
    <mergeCell ref="I138:J138"/>
    <mergeCell ref="B128:C128"/>
    <mergeCell ref="D128:E128"/>
    <mergeCell ref="G128:H128"/>
    <mergeCell ref="I128:J128"/>
    <mergeCell ref="B129:C129"/>
    <mergeCell ref="D129:E129"/>
    <mergeCell ref="G129:H129"/>
    <mergeCell ref="I129:J129"/>
    <mergeCell ref="B126:C126"/>
    <mergeCell ref="D126:E126"/>
    <mergeCell ref="G126:H126"/>
    <mergeCell ref="I126:J126"/>
    <mergeCell ref="B127:C127"/>
    <mergeCell ref="D127:E127"/>
    <mergeCell ref="G127:H127"/>
    <mergeCell ref="I127:J127"/>
    <mergeCell ref="B115:D115"/>
    <mergeCell ref="E115:F115"/>
    <mergeCell ref="G115:H115"/>
    <mergeCell ref="I115:J115"/>
    <mergeCell ref="B125:C125"/>
    <mergeCell ref="D125:E125"/>
    <mergeCell ref="G125:H125"/>
    <mergeCell ref="I125:J125"/>
    <mergeCell ref="B113:D113"/>
    <mergeCell ref="E113:F113"/>
    <mergeCell ref="G113:H113"/>
    <mergeCell ref="I113:J113"/>
    <mergeCell ref="B114:D114"/>
    <mergeCell ref="E114:F114"/>
    <mergeCell ref="G114:H114"/>
    <mergeCell ref="I114:J114"/>
    <mergeCell ref="B111:D111"/>
    <mergeCell ref="E111:F111"/>
    <mergeCell ref="G111:H111"/>
    <mergeCell ref="I111:J111"/>
    <mergeCell ref="B112:D112"/>
    <mergeCell ref="E112:F112"/>
    <mergeCell ref="G112:H112"/>
    <mergeCell ref="I112:J112"/>
    <mergeCell ref="B109:D109"/>
    <mergeCell ref="E109:F109"/>
    <mergeCell ref="G109:H109"/>
    <mergeCell ref="I109:J109"/>
    <mergeCell ref="B110:D110"/>
    <mergeCell ref="E110:F110"/>
    <mergeCell ref="G110:H110"/>
    <mergeCell ref="I110:J110"/>
    <mergeCell ref="B107:D107"/>
    <mergeCell ref="E107:F107"/>
    <mergeCell ref="G107:H107"/>
    <mergeCell ref="I107:J107"/>
    <mergeCell ref="B108:D108"/>
    <mergeCell ref="E108:F108"/>
    <mergeCell ref="G108:H108"/>
    <mergeCell ref="I108:J108"/>
    <mergeCell ref="B99:D99"/>
    <mergeCell ref="E99:F99"/>
    <mergeCell ref="G99:H99"/>
    <mergeCell ref="I99:J99"/>
    <mergeCell ref="B100:D100"/>
    <mergeCell ref="E100:F100"/>
    <mergeCell ref="G100:H100"/>
    <mergeCell ref="I100:J100"/>
    <mergeCell ref="B97:D97"/>
    <mergeCell ref="E97:F97"/>
    <mergeCell ref="G97:H97"/>
    <mergeCell ref="I97:J97"/>
    <mergeCell ref="B98:D98"/>
    <mergeCell ref="E98:F98"/>
    <mergeCell ref="G98:H98"/>
    <mergeCell ref="I98:J98"/>
    <mergeCell ref="B95:D95"/>
    <mergeCell ref="E95:F95"/>
    <mergeCell ref="G95:H95"/>
    <mergeCell ref="I95:J95"/>
    <mergeCell ref="B96:D96"/>
    <mergeCell ref="E96:F96"/>
    <mergeCell ref="G96:H96"/>
    <mergeCell ref="I96:J96"/>
    <mergeCell ref="B93:D93"/>
    <mergeCell ref="E93:F93"/>
    <mergeCell ref="G93:H93"/>
    <mergeCell ref="I93:J93"/>
    <mergeCell ref="B94:D94"/>
    <mergeCell ref="E94:F94"/>
    <mergeCell ref="G94:H94"/>
    <mergeCell ref="I94:J94"/>
    <mergeCell ref="B83:D83"/>
    <mergeCell ref="E83:F83"/>
    <mergeCell ref="H83:I83"/>
    <mergeCell ref="B92:D92"/>
    <mergeCell ref="E92:F92"/>
    <mergeCell ref="G92:H92"/>
    <mergeCell ref="I92:J92"/>
    <mergeCell ref="B81:D81"/>
    <mergeCell ref="E81:F81"/>
    <mergeCell ref="H81:I81"/>
    <mergeCell ref="B82:D82"/>
    <mergeCell ref="E82:F82"/>
    <mergeCell ref="H82:I82"/>
    <mergeCell ref="B79:D79"/>
    <mergeCell ref="E79:F79"/>
    <mergeCell ref="H79:I79"/>
    <mergeCell ref="B80:D80"/>
    <mergeCell ref="E80:F80"/>
    <mergeCell ref="H80:I80"/>
    <mergeCell ref="B69:D69"/>
    <mergeCell ref="E69:F69"/>
    <mergeCell ref="G69:H69"/>
    <mergeCell ref="I69:J69"/>
    <mergeCell ref="B78:D78"/>
    <mergeCell ref="E78:F78"/>
    <mergeCell ref="H78:I78"/>
    <mergeCell ref="B67:D67"/>
    <mergeCell ref="E67:F67"/>
    <mergeCell ref="G67:H67"/>
    <mergeCell ref="I67:J67"/>
    <mergeCell ref="B68:D68"/>
    <mergeCell ref="E68:F68"/>
    <mergeCell ref="G68:H68"/>
    <mergeCell ref="I68:J68"/>
    <mergeCell ref="B65:D65"/>
    <mergeCell ref="E65:F65"/>
    <mergeCell ref="G65:H65"/>
    <mergeCell ref="I65:J65"/>
    <mergeCell ref="B66:D66"/>
    <mergeCell ref="E66:F66"/>
    <mergeCell ref="G66:H66"/>
    <mergeCell ref="I66:J66"/>
    <mergeCell ref="B63:D63"/>
    <mergeCell ref="E63:F63"/>
    <mergeCell ref="G63:H63"/>
    <mergeCell ref="I63:J63"/>
    <mergeCell ref="B64:D64"/>
    <mergeCell ref="E64:F64"/>
    <mergeCell ref="G64:H64"/>
    <mergeCell ref="I64:J64"/>
    <mergeCell ref="B55:H55"/>
    <mergeCell ref="B61:D61"/>
    <mergeCell ref="E61:F61"/>
    <mergeCell ref="G61:H61"/>
    <mergeCell ref="I61:J61"/>
    <mergeCell ref="B62:D62"/>
    <mergeCell ref="E62:F62"/>
    <mergeCell ref="G62:H62"/>
    <mergeCell ref="I62:J62"/>
    <mergeCell ref="B49:H49"/>
    <mergeCell ref="B50:H50"/>
    <mergeCell ref="B51:H51"/>
    <mergeCell ref="B52:H52"/>
    <mergeCell ref="B53:H53"/>
    <mergeCell ref="B54:H54"/>
    <mergeCell ref="B43:H43"/>
    <mergeCell ref="B44:H44"/>
    <mergeCell ref="B45:H45"/>
    <mergeCell ref="B46:H46"/>
    <mergeCell ref="B47:H47"/>
    <mergeCell ref="B48:H48"/>
    <mergeCell ref="B34:D34"/>
    <mergeCell ref="E34:G34"/>
    <mergeCell ref="A35:D35"/>
    <mergeCell ref="E35:G35"/>
    <mergeCell ref="B41:H41"/>
    <mergeCell ref="B42:H42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19:D19"/>
    <mergeCell ref="E19:G19"/>
    <mergeCell ref="B20:D20"/>
    <mergeCell ref="E20:G20"/>
    <mergeCell ref="A21:D21"/>
    <mergeCell ref="E21:G21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C4:J5"/>
    <mergeCell ref="C7:J7"/>
    <mergeCell ref="K7:N8"/>
    <mergeCell ref="B11:D11"/>
    <mergeCell ref="E11:G11"/>
    <mergeCell ref="B12:D12"/>
    <mergeCell ref="E12:G12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5"/>
  <sheetViews>
    <sheetView workbookViewId="0">
      <selection sqref="A1:J241"/>
    </sheetView>
  </sheetViews>
  <sheetFormatPr defaultColWidth="8.85546875" defaultRowHeight="12" x14ac:dyDescent="0.2"/>
  <cols>
    <col min="1" max="1" width="4.7109375" style="36" customWidth="1"/>
    <col min="2" max="2" width="18.140625" style="36" customWidth="1"/>
    <col min="3" max="3" width="7.5703125" style="36" customWidth="1"/>
    <col min="4" max="4" width="8.5703125" style="36" customWidth="1"/>
    <col min="5" max="5" width="7.85546875" style="36" customWidth="1"/>
    <col min="6" max="6" width="9" style="36" customWidth="1"/>
    <col min="7" max="7" width="10.28515625" style="36" customWidth="1"/>
    <col min="8" max="8" width="7.85546875" style="36" customWidth="1"/>
    <col min="9" max="9" width="9.7109375" style="36" customWidth="1"/>
    <col min="10" max="10" width="11.28515625" style="36" customWidth="1"/>
    <col min="11" max="11" width="9.7109375" style="36" hidden="1" customWidth="1"/>
    <col min="12" max="12" width="10.140625" style="36" hidden="1" customWidth="1"/>
    <col min="13" max="15" width="0" style="36" hidden="1" customWidth="1"/>
    <col min="16" max="16384" width="8.85546875" style="36"/>
  </cols>
  <sheetData>
    <row r="2" spans="1:28" x14ac:dyDescent="0.2">
      <c r="D2" s="36" t="s">
        <v>0</v>
      </c>
    </row>
    <row r="3" spans="1:28" ht="13.15" customHeight="1" x14ac:dyDescent="0.2">
      <c r="C3" s="18" t="s">
        <v>265</v>
      </c>
      <c r="D3" s="18"/>
      <c r="E3" s="18"/>
      <c r="F3" s="18"/>
      <c r="G3" s="18"/>
      <c r="H3" s="18"/>
      <c r="I3" s="18"/>
      <c r="J3" s="18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3.15" customHeight="1" x14ac:dyDescent="0.2">
      <c r="C4" s="447" t="s">
        <v>323</v>
      </c>
      <c r="D4" s="447"/>
      <c r="E4" s="447"/>
      <c r="F4" s="447"/>
      <c r="G4" s="447"/>
      <c r="H4" s="447"/>
      <c r="I4" s="447"/>
      <c r="J4" s="44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3.15" customHeight="1" x14ac:dyDescent="0.2">
      <c r="C5" s="447"/>
      <c r="D5" s="447"/>
      <c r="E5" s="447"/>
      <c r="F5" s="447"/>
      <c r="G5" s="447"/>
      <c r="H5" s="447"/>
      <c r="I5" s="447"/>
      <c r="J5" s="44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3.15" customHeight="1" x14ac:dyDescent="0.2">
      <c r="C6" s="519" t="s">
        <v>187</v>
      </c>
      <c r="D6" s="519"/>
      <c r="E6" s="519"/>
      <c r="F6" s="519"/>
      <c r="G6" s="519"/>
      <c r="H6" s="519"/>
      <c r="I6" s="519"/>
      <c r="J6" s="51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3.15" customHeight="1" x14ac:dyDescent="0.2">
      <c r="C7" s="179"/>
      <c r="D7" s="179"/>
      <c r="E7" s="179"/>
      <c r="F7" s="179"/>
      <c r="G7" s="179"/>
      <c r="H7" s="179"/>
      <c r="I7" s="179"/>
      <c r="J7" s="17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38" customFormat="1" hidden="1" x14ac:dyDescent="0.2">
      <c r="B8" s="38" t="s">
        <v>1</v>
      </c>
    </row>
    <row r="9" spans="1:28" s="38" customFormat="1" hidden="1" x14ac:dyDescent="0.2"/>
    <row r="10" spans="1:28" hidden="1" x14ac:dyDescent="0.2">
      <c r="A10" s="36" t="s">
        <v>157</v>
      </c>
    </row>
    <row r="11" spans="1:28" hidden="1" x14ac:dyDescent="0.2">
      <c r="A11" s="36" t="s">
        <v>56</v>
      </c>
      <c r="D11" s="36" t="s">
        <v>163</v>
      </c>
    </row>
    <row r="12" spans="1:28" hidden="1" x14ac:dyDescent="0.2"/>
    <row r="13" spans="1:28" hidden="1" x14ac:dyDescent="0.2">
      <c r="C13" s="36" t="s">
        <v>2</v>
      </c>
    </row>
    <row r="14" spans="1:28" ht="31.9" hidden="1" customHeight="1" x14ac:dyDescent="0.2">
      <c r="A14" s="520" t="s">
        <v>3</v>
      </c>
      <c r="B14" s="465" t="s">
        <v>4</v>
      </c>
      <c r="C14" s="465" t="s">
        <v>5</v>
      </c>
      <c r="D14" s="497" t="s">
        <v>6</v>
      </c>
      <c r="E14" s="497"/>
      <c r="F14" s="497"/>
      <c r="G14" s="497"/>
      <c r="H14" s="465" t="s">
        <v>12</v>
      </c>
      <c r="I14" s="465" t="s">
        <v>156</v>
      </c>
      <c r="J14" s="465" t="s">
        <v>62</v>
      </c>
    </row>
    <row r="15" spans="1:28" ht="19.149999999999999" hidden="1" customHeight="1" x14ac:dyDescent="0.2">
      <c r="A15" s="521"/>
      <c r="B15" s="465"/>
      <c r="C15" s="465"/>
      <c r="D15" s="516" t="s">
        <v>7</v>
      </c>
      <c r="E15" s="516" t="s">
        <v>8</v>
      </c>
      <c r="F15" s="516"/>
      <c r="G15" s="516"/>
      <c r="H15" s="465"/>
      <c r="I15" s="465"/>
      <c r="J15" s="465"/>
    </row>
    <row r="16" spans="1:28" ht="67.150000000000006" hidden="1" customHeight="1" x14ac:dyDescent="0.2">
      <c r="A16" s="522"/>
      <c r="B16" s="465"/>
      <c r="C16" s="465"/>
      <c r="D16" s="516"/>
      <c r="E16" s="39" t="s">
        <v>9</v>
      </c>
      <c r="F16" s="39" t="s">
        <v>10</v>
      </c>
      <c r="G16" s="39" t="s">
        <v>11</v>
      </c>
      <c r="H16" s="465"/>
      <c r="I16" s="465"/>
      <c r="J16" s="465"/>
    </row>
    <row r="17" spans="1:13" s="41" customFormat="1" ht="10.9" hidden="1" customHeight="1" x14ac:dyDescent="0.2">
      <c r="A17" s="186">
        <v>1</v>
      </c>
      <c r="B17" s="186">
        <v>2</v>
      </c>
      <c r="C17" s="186">
        <v>3</v>
      </c>
      <c r="D17" s="186">
        <v>4</v>
      </c>
      <c r="E17" s="186">
        <v>5</v>
      </c>
      <c r="F17" s="186">
        <v>6</v>
      </c>
      <c r="G17" s="186">
        <v>7</v>
      </c>
      <c r="H17" s="186">
        <v>8</v>
      </c>
      <c r="I17" s="186">
        <v>9</v>
      </c>
      <c r="J17" s="186">
        <v>10</v>
      </c>
    </row>
    <row r="18" spans="1:13" ht="13.9" hidden="1" customHeight="1" x14ac:dyDescent="0.2">
      <c r="A18" s="42"/>
      <c r="B18" s="43"/>
      <c r="C18" s="186"/>
      <c r="D18" s="44"/>
      <c r="E18" s="44"/>
      <c r="F18" s="44"/>
      <c r="G18" s="44"/>
      <c r="H18" s="44"/>
      <c r="I18" s="44"/>
      <c r="J18" s="44">
        <f>(C18*D18*(1+H18/100)+I18*C18)*12</f>
        <v>0</v>
      </c>
    </row>
    <row r="19" spans="1:13" ht="13.9" hidden="1" customHeight="1" x14ac:dyDescent="0.2">
      <c r="A19" s="42"/>
      <c r="B19" s="43"/>
      <c r="C19" s="186"/>
      <c r="D19" s="44"/>
      <c r="E19" s="44"/>
      <c r="F19" s="44"/>
      <c r="G19" s="44"/>
      <c r="H19" s="44"/>
      <c r="I19" s="44"/>
      <c r="J19" s="44">
        <f t="shared" ref="J19:J27" si="0">(C19*D19*(1+H19/100)+I19*C19)*12</f>
        <v>0</v>
      </c>
      <c r="K19" s="36" t="s">
        <v>35</v>
      </c>
    </row>
    <row r="20" spans="1:13" ht="13.9" hidden="1" customHeight="1" x14ac:dyDescent="0.2">
      <c r="A20" s="42"/>
      <c r="B20" s="43"/>
      <c r="C20" s="186"/>
      <c r="D20" s="44"/>
      <c r="E20" s="44"/>
      <c r="F20" s="44"/>
      <c r="G20" s="44"/>
      <c r="H20" s="44"/>
      <c r="I20" s="44"/>
      <c r="J20" s="44">
        <f t="shared" si="0"/>
        <v>0</v>
      </c>
    </row>
    <row r="21" spans="1:13" ht="13.9" hidden="1" customHeight="1" x14ac:dyDescent="0.2">
      <c r="A21" s="42"/>
      <c r="B21" s="43"/>
      <c r="C21" s="186"/>
      <c r="D21" s="44"/>
      <c r="E21" s="44"/>
      <c r="F21" s="44"/>
      <c r="G21" s="44"/>
      <c r="H21" s="44"/>
      <c r="I21" s="44"/>
      <c r="J21" s="44">
        <f t="shared" si="0"/>
        <v>0</v>
      </c>
    </row>
    <row r="22" spans="1:13" ht="13.9" hidden="1" customHeight="1" x14ac:dyDescent="0.2">
      <c r="A22" s="42"/>
      <c r="B22" s="43"/>
      <c r="C22" s="186"/>
      <c r="D22" s="44"/>
      <c r="E22" s="44"/>
      <c r="F22" s="44"/>
      <c r="G22" s="44"/>
      <c r="H22" s="44"/>
      <c r="I22" s="44"/>
      <c r="J22" s="44">
        <f t="shared" si="0"/>
        <v>0</v>
      </c>
    </row>
    <row r="23" spans="1:13" ht="13.9" hidden="1" customHeight="1" x14ac:dyDescent="0.2">
      <c r="A23" s="42"/>
      <c r="B23" s="43"/>
      <c r="C23" s="186"/>
      <c r="D23" s="44"/>
      <c r="E23" s="44"/>
      <c r="F23" s="44"/>
      <c r="G23" s="44"/>
      <c r="H23" s="44"/>
      <c r="I23" s="44"/>
      <c r="J23" s="44">
        <f t="shared" si="0"/>
        <v>0</v>
      </c>
    </row>
    <row r="24" spans="1:13" ht="13.9" hidden="1" customHeight="1" x14ac:dyDescent="0.2">
      <c r="A24" s="42"/>
      <c r="B24" s="43"/>
      <c r="C24" s="186"/>
      <c r="D24" s="44"/>
      <c r="E24" s="44"/>
      <c r="F24" s="44"/>
      <c r="G24" s="44"/>
      <c r="H24" s="44"/>
      <c r="I24" s="44"/>
      <c r="J24" s="44">
        <f t="shared" si="0"/>
        <v>0</v>
      </c>
    </row>
    <row r="25" spans="1:13" hidden="1" x14ac:dyDescent="0.2">
      <c r="A25" s="42"/>
      <c r="B25" s="43"/>
      <c r="C25" s="186"/>
      <c r="D25" s="44"/>
      <c r="E25" s="44"/>
      <c r="F25" s="44"/>
      <c r="G25" s="44"/>
      <c r="H25" s="44"/>
      <c r="I25" s="44"/>
      <c r="J25" s="44">
        <f t="shared" si="0"/>
        <v>0</v>
      </c>
    </row>
    <row r="26" spans="1:13" hidden="1" x14ac:dyDescent="0.2">
      <c r="A26" s="42"/>
      <c r="B26" s="43"/>
      <c r="C26" s="186"/>
      <c r="D26" s="44"/>
      <c r="E26" s="44"/>
      <c r="F26" s="44"/>
      <c r="G26" s="44"/>
      <c r="H26" s="44"/>
      <c r="I26" s="44"/>
      <c r="J26" s="44">
        <f t="shared" si="0"/>
        <v>0</v>
      </c>
    </row>
    <row r="27" spans="1:13" hidden="1" x14ac:dyDescent="0.2">
      <c r="A27" s="42"/>
      <c r="B27" s="43"/>
      <c r="C27" s="186"/>
      <c r="D27" s="44"/>
      <c r="E27" s="44"/>
      <c r="F27" s="44"/>
      <c r="G27" s="44"/>
      <c r="H27" s="44"/>
      <c r="I27" s="44"/>
      <c r="J27" s="44">
        <f t="shared" si="0"/>
        <v>0</v>
      </c>
    </row>
    <row r="28" spans="1:13" ht="15.6" hidden="1" customHeight="1" x14ac:dyDescent="0.2">
      <c r="A28" s="517" t="s">
        <v>13</v>
      </c>
      <c r="B28" s="518"/>
      <c r="C28" s="186">
        <f>SUM(C18:C27)</f>
        <v>0</v>
      </c>
      <c r="D28" s="186"/>
      <c r="E28" s="186" t="s">
        <v>14</v>
      </c>
      <c r="F28" s="186" t="s">
        <v>14</v>
      </c>
      <c r="G28" s="186" t="s">
        <v>14</v>
      </c>
      <c r="H28" s="186" t="s">
        <v>14</v>
      </c>
      <c r="I28" s="186" t="s">
        <v>14</v>
      </c>
      <c r="J28" s="44">
        <f>SUM(J18:J27)</f>
        <v>0</v>
      </c>
      <c r="K28" s="45"/>
      <c r="L28" s="45"/>
      <c r="M28" s="45"/>
    </row>
    <row r="29" spans="1:13" hidden="1" x14ac:dyDescent="0.2"/>
    <row r="30" spans="1:13" hidden="1" x14ac:dyDescent="0.2">
      <c r="C30" s="36" t="s">
        <v>15</v>
      </c>
    </row>
    <row r="31" spans="1:13" hidden="1" x14ac:dyDescent="0.2"/>
    <row r="32" spans="1:13" ht="57" hidden="1" customHeight="1" x14ac:dyDescent="0.2">
      <c r="A32" s="46" t="s">
        <v>3</v>
      </c>
      <c r="B32" s="465" t="s">
        <v>16</v>
      </c>
      <c r="C32" s="465"/>
      <c r="D32" s="465"/>
      <c r="E32" s="465" t="s">
        <v>17</v>
      </c>
      <c r="F32" s="465"/>
      <c r="G32" s="465"/>
      <c r="H32" s="39" t="s">
        <v>18</v>
      </c>
      <c r="I32" s="39" t="s">
        <v>19</v>
      </c>
      <c r="J32" s="39" t="s">
        <v>20</v>
      </c>
    </row>
    <row r="33" spans="1:10" ht="15" hidden="1" customHeight="1" x14ac:dyDescent="0.2">
      <c r="A33" s="186">
        <v>1</v>
      </c>
      <c r="B33" s="465">
        <v>2</v>
      </c>
      <c r="C33" s="465"/>
      <c r="D33" s="465"/>
      <c r="E33" s="465">
        <v>3</v>
      </c>
      <c r="F33" s="465"/>
      <c r="G33" s="465"/>
      <c r="H33" s="186">
        <v>4</v>
      </c>
      <c r="I33" s="186">
        <v>5</v>
      </c>
      <c r="J33" s="186">
        <v>6</v>
      </c>
    </row>
    <row r="34" spans="1:10" hidden="1" x14ac:dyDescent="0.2">
      <c r="A34" s="42"/>
      <c r="B34" s="465"/>
      <c r="C34" s="465"/>
      <c r="D34" s="465"/>
      <c r="E34" s="465"/>
      <c r="F34" s="465"/>
      <c r="G34" s="465"/>
      <c r="H34" s="42"/>
      <c r="I34" s="42"/>
      <c r="J34" s="47">
        <f>E34*H34*I34</f>
        <v>0</v>
      </c>
    </row>
    <row r="35" spans="1:10" hidden="1" x14ac:dyDescent="0.2">
      <c r="A35" s="42"/>
      <c r="B35" s="465"/>
      <c r="C35" s="465"/>
      <c r="D35" s="465"/>
      <c r="E35" s="465"/>
      <c r="F35" s="465"/>
      <c r="G35" s="465"/>
      <c r="H35" s="42"/>
      <c r="I35" s="42"/>
      <c r="J35" s="47">
        <f t="shared" ref="J35:J41" si="1">E35*H35*I35</f>
        <v>0</v>
      </c>
    </row>
    <row r="36" spans="1:10" hidden="1" x14ac:dyDescent="0.2">
      <c r="A36" s="42"/>
      <c r="B36" s="465"/>
      <c r="C36" s="465"/>
      <c r="D36" s="465"/>
      <c r="E36" s="465"/>
      <c r="F36" s="465"/>
      <c r="G36" s="465"/>
      <c r="H36" s="42"/>
      <c r="I36" s="42"/>
      <c r="J36" s="47">
        <f t="shared" si="1"/>
        <v>0</v>
      </c>
    </row>
    <row r="37" spans="1:10" hidden="1" x14ac:dyDescent="0.2">
      <c r="A37" s="42"/>
      <c r="B37" s="465"/>
      <c r="C37" s="465"/>
      <c r="D37" s="465"/>
      <c r="E37" s="465"/>
      <c r="F37" s="465"/>
      <c r="G37" s="465"/>
      <c r="H37" s="42"/>
      <c r="I37" s="42"/>
      <c r="J37" s="47">
        <f t="shared" si="1"/>
        <v>0</v>
      </c>
    </row>
    <row r="38" spans="1:10" hidden="1" x14ac:dyDescent="0.2">
      <c r="A38" s="42"/>
      <c r="B38" s="465"/>
      <c r="C38" s="465"/>
      <c r="D38" s="465"/>
      <c r="E38" s="465"/>
      <c r="F38" s="465"/>
      <c r="G38" s="465"/>
      <c r="H38" s="42"/>
      <c r="I38" s="42"/>
      <c r="J38" s="47">
        <f t="shared" si="1"/>
        <v>0</v>
      </c>
    </row>
    <row r="39" spans="1:10" hidden="1" x14ac:dyDescent="0.2">
      <c r="A39" s="42"/>
      <c r="B39" s="465"/>
      <c r="C39" s="465"/>
      <c r="D39" s="465"/>
      <c r="E39" s="465"/>
      <c r="F39" s="465"/>
      <c r="G39" s="465"/>
      <c r="H39" s="42"/>
      <c r="I39" s="42"/>
      <c r="J39" s="47">
        <f t="shared" si="1"/>
        <v>0</v>
      </c>
    </row>
    <row r="40" spans="1:10" hidden="1" x14ac:dyDescent="0.2">
      <c r="A40" s="42"/>
      <c r="B40" s="465"/>
      <c r="C40" s="465"/>
      <c r="D40" s="465"/>
      <c r="E40" s="465"/>
      <c r="F40" s="465"/>
      <c r="G40" s="465"/>
      <c r="H40" s="42"/>
      <c r="I40" s="42"/>
      <c r="J40" s="47">
        <f t="shared" si="1"/>
        <v>0</v>
      </c>
    </row>
    <row r="41" spans="1:10" hidden="1" x14ac:dyDescent="0.2">
      <c r="A41" s="42"/>
      <c r="B41" s="465"/>
      <c r="C41" s="465"/>
      <c r="D41" s="465"/>
      <c r="E41" s="465"/>
      <c r="F41" s="465"/>
      <c r="G41" s="465"/>
      <c r="H41" s="42"/>
      <c r="I41" s="42"/>
      <c r="J41" s="47">
        <f t="shared" si="1"/>
        <v>0</v>
      </c>
    </row>
    <row r="42" spans="1:10" hidden="1" x14ac:dyDescent="0.2">
      <c r="A42" s="517" t="s">
        <v>13</v>
      </c>
      <c r="B42" s="523"/>
      <c r="C42" s="523"/>
      <c r="D42" s="518"/>
      <c r="E42" s="465" t="s">
        <v>14</v>
      </c>
      <c r="F42" s="465"/>
      <c r="G42" s="465"/>
      <c r="H42" s="186" t="s">
        <v>14</v>
      </c>
      <c r="I42" s="186" t="s">
        <v>14</v>
      </c>
      <c r="J42" s="42"/>
    </row>
    <row r="43" spans="1:10" hidden="1" x14ac:dyDescent="0.2"/>
    <row r="44" spans="1:10" hidden="1" x14ac:dyDescent="0.2">
      <c r="C44" s="36" t="s">
        <v>21</v>
      </c>
    </row>
    <row r="45" spans="1:10" hidden="1" x14ac:dyDescent="0.2"/>
    <row r="46" spans="1:10" ht="84" hidden="1" x14ac:dyDescent="0.2">
      <c r="A46" s="46" t="s">
        <v>3</v>
      </c>
      <c r="B46" s="465" t="s">
        <v>16</v>
      </c>
      <c r="C46" s="465"/>
      <c r="D46" s="465"/>
      <c r="E46" s="465" t="s">
        <v>22</v>
      </c>
      <c r="F46" s="465"/>
      <c r="G46" s="465"/>
      <c r="H46" s="39" t="s">
        <v>23</v>
      </c>
      <c r="I46" s="39" t="s">
        <v>24</v>
      </c>
      <c r="J46" s="39" t="s">
        <v>20</v>
      </c>
    </row>
    <row r="47" spans="1:10" hidden="1" x14ac:dyDescent="0.2">
      <c r="A47" s="186">
        <v>1</v>
      </c>
      <c r="B47" s="465">
        <v>2</v>
      </c>
      <c r="C47" s="465"/>
      <c r="D47" s="465"/>
      <c r="E47" s="465">
        <v>3</v>
      </c>
      <c r="F47" s="465"/>
      <c r="G47" s="465"/>
      <c r="H47" s="186">
        <v>4</v>
      </c>
      <c r="I47" s="186">
        <v>5</v>
      </c>
      <c r="J47" s="186">
        <v>6</v>
      </c>
    </row>
    <row r="48" spans="1:10" hidden="1" x14ac:dyDescent="0.2">
      <c r="A48" s="42"/>
      <c r="B48" s="465"/>
      <c r="C48" s="465"/>
      <c r="D48" s="465"/>
      <c r="E48" s="465"/>
      <c r="F48" s="465"/>
      <c r="G48" s="465"/>
      <c r="H48" s="42"/>
      <c r="I48" s="42"/>
      <c r="J48" s="47">
        <f>E48*H48*I48</f>
        <v>0</v>
      </c>
    </row>
    <row r="49" spans="1:10" hidden="1" x14ac:dyDescent="0.2">
      <c r="A49" s="42"/>
      <c r="B49" s="465"/>
      <c r="C49" s="465"/>
      <c r="D49" s="465"/>
      <c r="E49" s="465"/>
      <c r="F49" s="465"/>
      <c r="G49" s="465"/>
      <c r="H49" s="42"/>
      <c r="I49" s="42"/>
      <c r="J49" s="47">
        <f t="shared" ref="J49:J55" si="2">E49*H49*I49</f>
        <v>0</v>
      </c>
    </row>
    <row r="50" spans="1:10" hidden="1" x14ac:dyDescent="0.2">
      <c r="A50" s="42"/>
      <c r="B50" s="465"/>
      <c r="C50" s="465"/>
      <c r="D50" s="465"/>
      <c r="E50" s="465"/>
      <c r="F50" s="465"/>
      <c r="G50" s="465"/>
      <c r="H50" s="42"/>
      <c r="I50" s="42"/>
      <c r="J50" s="47">
        <f t="shared" si="2"/>
        <v>0</v>
      </c>
    </row>
    <row r="51" spans="1:10" hidden="1" x14ac:dyDescent="0.2">
      <c r="A51" s="42"/>
      <c r="B51" s="465"/>
      <c r="C51" s="465"/>
      <c r="D51" s="465"/>
      <c r="E51" s="465"/>
      <c r="F51" s="465"/>
      <c r="G51" s="465"/>
      <c r="H51" s="42"/>
      <c r="I51" s="42"/>
      <c r="J51" s="47">
        <f t="shared" si="2"/>
        <v>0</v>
      </c>
    </row>
    <row r="52" spans="1:10" hidden="1" x14ac:dyDescent="0.2">
      <c r="A52" s="42"/>
      <c r="B52" s="465"/>
      <c r="C52" s="465"/>
      <c r="D52" s="465"/>
      <c r="E52" s="465"/>
      <c r="F52" s="465"/>
      <c r="G52" s="465"/>
      <c r="H52" s="42"/>
      <c r="I52" s="42"/>
      <c r="J52" s="47">
        <f t="shared" si="2"/>
        <v>0</v>
      </c>
    </row>
    <row r="53" spans="1:10" hidden="1" x14ac:dyDescent="0.2">
      <c r="A53" s="42"/>
      <c r="B53" s="465"/>
      <c r="C53" s="465"/>
      <c r="D53" s="465"/>
      <c r="E53" s="465"/>
      <c r="F53" s="465"/>
      <c r="G53" s="465"/>
      <c r="H53" s="42"/>
      <c r="I53" s="42"/>
      <c r="J53" s="47">
        <f t="shared" si="2"/>
        <v>0</v>
      </c>
    </row>
    <row r="54" spans="1:10" hidden="1" x14ac:dyDescent="0.2">
      <c r="A54" s="42"/>
      <c r="B54" s="465"/>
      <c r="C54" s="465"/>
      <c r="D54" s="465"/>
      <c r="E54" s="465"/>
      <c r="F54" s="465"/>
      <c r="G54" s="465"/>
      <c r="H54" s="42"/>
      <c r="I54" s="42"/>
      <c r="J54" s="47">
        <f t="shared" si="2"/>
        <v>0</v>
      </c>
    </row>
    <row r="55" spans="1:10" hidden="1" x14ac:dyDescent="0.2">
      <c r="A55" s="42"/>
      <c r="B55" s="465"/>
      <c r="C55" s="465"/>
      <c r="D55" s="465"/>
      <c r="E55" s="465"/>
      <c r="F55" s="465"/>
      <c r="G55" s="465"/>
      <c r="H55" s="42"/>
      <c r="I55" s="42"/>
      <c r="J55" s="47">
        <f t="shared" si="2"/>
        <v>0</v>
      </c>
    </row>
    <row r="56" spans="1:10" hidden="1" x14ac:dyDescent="0.2">
      <c r="A56" s="517" t="s">
        <v>13</v>
      </c>
      <c r="B56" s="523"/>
      <c r="C56" s="523"/>
      <c r="D56" s="518"/>
      <c r="E56" s="465" t="s">
        <v>14</v>
      </c>
      <c r="F56" s="465"/>
      <c r="G56" s="465"/>
      <c r="H56" s="186" t="s">
        <v>14</v>
      </c>
      <c r="I56" s="186" t="s">
        <v>14</v>
      </c>
      <c r="J56" s="42"/>
    </row>
    <row r="57" spans="1:10" hidden="1" x14ac:dyDescent="0.2"/>
    <row r="58" spans="1:10" hidden="1" x14ac:dyDescent="0.2">
      <c r="C58" s="36" t="s">
        <v>25</v>
      </c>
    </row>
    <row r="59" spans="1:10" hidden="1" x14ac:dyDescent="0.2">
      <c r="C59" s="36" t="s">
        <v>26</v>
      </c>
    </row>
    <row r="60" spans="1:10" hidden="1" x14ac:dyDescent="0.2">
      <c r="C60" s="36" t="s">
        <v>27</v>
      </c>
    </row>
    <row r="61" spans="1:10" hidden="1" x14ac:dyDescent="0.2"/>
    <row r="62" spans="1:10" ht="78.599999999999994" hidden="1" customHeight="1" x14ac:dyDescent="0.2">
      <c r="A62" s="39" t="s">
        <v>3</v>
      </c>
      <c r="B62" s="465" t="s">
        <v>28</v>
      </c>
      <c r="C62" s="465"/>
      <c r="D62" s="465"/>
      <c r="E62" s="465"/>
      <c r="F62" s="465"/>
      <c r="G62" s="465"/>
      <c r="H62" s="465"/>
      <c r="I62" s="39" t="s">
        <v>29</v>
      </c>
      <c r="J62" s="39" t="s">
        <v>30</v>
      </c>
    </row>
    <row r="63" spans="1:10" hidden="1" x14ac:dyDescent="0.2">
      <c r="A63" s="186">
        <v>1</v>
      </c>
      <c r="B63" s="524">
        <v>2</v>
      </c>
      <c r="C63" s="524"/>
      <c r="D63" s="524"/>
      <c r="E63" s="524"/>
      <c r="F63" s="524"/>
      <c r="G63" s="524"/>
      <c r="H63" s="524"/>
      <c r="I63" s="186">
        <v>3</v>
      </c>
      <c r="J63" s="186">
        <v>4</v>
      </c>
    </row>
    <row r="64" spans="1:10" hidden="1" x14ac:dyDescent="0.2">
      <c r="A64" s="186">
        <v>1</v>
      </c>
      <c r="B64" s="525" t="s">
        <v>31</v>
      </c>
      <c r="C64" s="525"/>
      <c r="D64" s="525"/>
      <c r="E64" s="525"/>
      <c r="F64" s="525"/>
      <c r="G64" s="525"/>
      <c r="H64" s="525"/>
      <c r="I64" s="186" t="s">
        <v>14</v>
      </c>
      <c r="J64" s="42"/>
    </row>
    <row r="65" spans="1:13" ht="25.9" hidden="1" customHeight="1" x14ac:dyDescent="0.2">
      <c r="A65" s="186" t="s">
        <v>32</v>
      </c>
      <c r="B65" s="526" t="s">
        <v>36</v>
      </c>
      <c r="C65" s="526"/>
      <c r="D65" s="526"/>
      <c r="E65" s="526"/>
      <c r="F65" s="526"/>
      <c r="G65" s="526"/>
      <c r="H65" s="526"/>
      <c r="I65" s="186"/>
      <c r="J65" s="44">
        <f>K28*22%</f>
        <v>0</v>
      </c>
    </row>
    <row r="66" spans="1:13" hidden="1" x14ac:dyDescent="0.2">
      <c r="A66" s="186" t="s">
        <v>33</v>
      </c>
      <c r="B66" s="525" t="s">
        <v>42</v>
      </c>
      <c r="C66" s="525"/>
      <c r="D66" s="525"/>
      <c r="E66" s="525"/>
      <c r="F66" s="525"/>
      <c r="G66" s="525"/>
      <c r="H66" s="525"/>
      <c r="I66" s="186"/>
      <c r="J66" s="44"/>
    </row>
    <row r="67" spans="1:13" ht="24" hidden="1" customHeight="1" x14ac:dyDescent="0.2">
      <c r="A67" s="186" t="s">
        <v>34</v>
      </c>
      <c r="B67" s="526" t="s">
        <v>37</v>
      </c>
      <c r="C67" s="526"/>
      <c r="D67" s="526"/>
      <c r="E67" s="526"/>
      <c r="F67" s="526"/>
      <c r="G67" s="526"/>
      <c r="H67" s="526"/>
      <c r="I67" s="186"/>
      <c r="J67" s="44"/>
    </row>
    <row r="68" spans="1:13" hidden="1" x14ac:dyDescent="0.2">
      <c r="A68" s="186">
        <v>2</v>
      </c>
      <c r="B68" s="525" t="s">
        <v>38</v>
      </c>
      <c r="C68" s="525"/>
      <c r="D68" s="525"/>
      <c r="E68" s="525"/>
      <c r="F68" s="525"/>
      <c r="G68" s="525"/>
      <c r="H68" s="525"/>
      <c r="I68" s="186" t="s">
        <v>14</v>
      </c>
      <c r="J68" s="44"/>
    </row>
    <row r="69" spans="1:13" ht="34.9" hidden="1" customHeight="1" x14ac:dyDescent="0.2">
      <c r="A69" s="186" t="s">
        <v>39</v>
      </c>
      <c r="B69" s="526" t="s">
        <v>40</v>
      </c>
      <c r="C69" s="526"/>
      <c r="D69" s="526"/>
      <c r="E69" s="526"/>
      <c r="F69" s="526"/>
      <c r="G69" s="526"/>
      <c r="H69" s="526"/>
      <c r="I69" s="186"/>
      <c r="J69" s="44">
        <f>K28*2.9%</f>
        <v>0</v>
      </c>
    </row>
    <row r="70" spans="1:13" hidden="1" x14ac:dyDescent="0.2">
      <c r="A70" s="186" t="s">
        <v>41</v>
      </c>
      <c r="B70" s="525" t="s">
        <v>45</v>
      </c>
      <c r="C70" s="525"/>
      <c r="D70" s="525"/>
      <c r="E70" s="525"/>
      <c r="F70" s="525"/>
      <c r="G70" s="525"/>
      <c r="H70" s="525"/>
      <c r="I70" s="186"/>
      <c r="J70" s="44"/>
    </row>
    <row r="71" spans="1:13" ht="27" hidden="1" customHeight="1" x14ac:dyDescent="0.2">
      <c r="A71" s="48" t="s">
        <v>43</v>
      </c>
      <c r="B71" s="526" t="s">
        <v>44</v>
      </c>
      <c r="C71" s="526"/>
      <c r="D71" s="526"/>
      <c r="E71" s="526"/>
      <c r="F71" s="526"/>
      <c r="G71" s="526"/>
      <c r="H71" s="526"/>
      <c r="I71" s="186"/>
      <c r="J71" s="44">
        <f>K28*0.2%</f>
        <v>0</v>
      </c>
    </row>
    <row r="72" spans="1:13" ht="22.9" hidden="1" customHeight="1" x14ac:dyDescent="0.2">
      <c r="A72" s="186" t="s">
        <v>46</v>
      </c>
      <c r="B72" s="526" t="s">
        <v>47</v>
      </c>
      <c r="C72" s="526"/>
      <c r="D72" s="526"/>
      <c r="E72" s="526"/>
      <c r="F72" s="526"/>
      <c r="G72" s="526"/>
      <c r="H72" s="526"/>
      <c r="I72" s="186"/>
      <c r="J72" s="44"/>
    </row>
    <row r="73" spans="1:13" ht="25.15" hidden="1" customHeight="1" x14ac:dyDescent="0.2">
      <c r="A73" s="186" t="s">
        <v>48</v>
      </c>
      <c r="B73" s="526" t="s">
        <v>49</v>
      </c>
      <c r="C73" s="526"/>
      <c r="D73" s="526"/>
      <c r="E73" s="526"/>
      <c r="F73" s="526"/>
      <c r="G73" s="526"/>
      <c r="H73" s="526"/>
      <c r="I73" s="186"/>
      <c r="J73" s="44"/>
    </row>
    <row r="74" spans="1:13" ht="24.6" hidden="1" customHeight="1" x14ac:dyDescent="0.2">
      <c r="A74" s="186">
        <v>3</v>
      </c>
      <c r="B74" s="526" t="s">
        <v>50</v>
      </c>
      <c r="C74" s="526"/>
      <c r="D74" s="526"/>
      <c r="E74" s="526"/>
      <c r="F74" s="526"/>
      <c r="G74" s="526"/>
      <c r="H74" s="526"/>
      <c r="I74" s="186"/>
      <c r="J74" s="44">
        <f>K28*5.1%</f>
        <v>0</v>
      </c>
    </row>
    <row r="75" spans="1:13" hidden="1" x14ac:dyDescent="0.2">
      <c r="A75" s="186"/>
      <c r="B75" s="527" t="s">
        <v>13</v>
      </c>
      <c r="C75" s="527"/>
      <c r="D75" s="527"/>
      <c r="E75" s="527"/>
      <c r="F75" s="527"/>
      <c r="G75" s="527"/>
      <c r="H75" s="527"/>
      <c r="I75" s="186" t="s">
        <v>14</v>
      </c>
      <c r="J75" s="44">
        <f>SUM(J65:J74)</f>
        <v>0</v>
      </c>
      <c r="K75" s="45"/>
      <c r="M75" s="45"/>
    </row>
    <row r="76" spans="1:13" hidden="1" x14ac:dyDescent="0.2">
      <c r="B76" s="529"/>
      <c r="C76" s="529"/>
      <c r="D76" s="529"/>
      <c r="E76" s="529"/>
      <c r="F76" s="529"/>
      <c r="G76" s="529"/>
      <c r="H76" s="529"/>
    </row>
    <row r="77" spans="1:13" s="38" customFormat="1" hidden="1" x14ac:dyDescent="0.2">
      <c r="B77" s="38" t="s">
        <v>91</v>
      </c>
    </row>
    <row r="78" spans="1:13" hidden="1" x14ac:dyDescent="0.2"/>
    <row r="79" spans="1:13" hidden="1" x14ac:dyDescent="0.2">
      <c r="A79" s="36" t="s">
        <v>57</v>
      </c>
    </row>
    <row r="80" spans="1:13" hidden="1" x14ac:dyDescent="0.2">
      <c r="A80" s="36" t="s">
        <v>58</v>
      </c>
    </row>
    <row r="81" spans="1:10" hidden="1" x14ac:dyDescent="0.2"/>
    <row r="82" spans="1:10" ht="37.9" hidden="1" customHeight="1" x14ac:dyDescent="0.2">
      <c r="A82" s="43" t="s">
        <v>3</v>
      </c>
      <c r="B82" s="465" t="s">
        <v>51</v>
      </c>
      <c r="C82" s="465"/>
      <c r="D82" s="465"/>
      <c r="E82" s="465" t="s">
        <v>52</v>
      </c>
      <c r="F82" s="465"/>
      <c r="G82" s="497" t="s">
        <v>53</v>
      </c>
      <c r="H82" s="497"/>
      <c r="I82" s="497" t="s">
        <v>54</v>
      </c>
      <c r="J82" s="497"/>
    </row>
    <row r="83" spans="1:10" hidden="1" x14ac:dyDescent="0.2">
      <c r="A83" s="42">
        <v>1</v>
      </c>
      <c r="B83" s="465">
        <v>2</v>
      </c>
      <c r="C83" s="465"/>
      <c r="D83" s="465"/>
      <c r="E83" s="465">
        <v>3</v>
      </c>
      <c r="F83" s="465"/>
      <c r="G83" s="497">
        <v>4</v>
      </c>
      <c r="H83" s="497"/>
      <c r="I83" s="497">
        <v>5</v>
      </c>
      <c r="J83" s="497"/>
    </row>
    <row r="84" spans="1:10" hidden="1" x14ac:dyDescent="0.2">
      <c r="A84" s="42"/>
      <c r="B84" s="495"/>
      <c r="C84" s="495"/>
      <c r="D84" s="495"/>
      <c r="E84" s="465"/>
      <c r="F84" s="465"/>
      <c r="G84" s="497"/>
      <c r="H84" s="497"/>
      <c r="I84" s="528">
        <f>E84*G84</f>
        <v>0</v>
      </c>
      <c r="J84" s="528"/>
    </row>
    <row r="85" spans="1:10" hidden="1" x14ac:dyDescent="0.2">
      <c r="A85" s="42"/>
      <c r="B85" s="495"/>
      <c r="C85" s="495"/>
      <c r="D85" s="495"/>
      <c r="E85" s="465"/>
      <c r="F85" s="465"/>
      <c r="G85" s="497"/>
      <c r="H85" s="497"/>
      <c r="I85" s="528">
        <f t="shared" ref="I85:I89" si="3">E85*G85</f>
        <v>0</v>
      </c>
      <c r="J85" s="528"/>
    </row>
    <row r="86" spans="1:10" hidden="1" x14ac:dyDescent="0.2">
      <c r="A86" s="42"/>
      <c r="B86" s="495"/>
      <c r="C86" s="495"/>
      <c r="D86" s="495"/>
      <c r="E86" s="465"/>
      <c r="F86" s="465"/>
      <c r="G86" s="497"/>
      <c r="H86" s="497"/>
      <c r="I86" s="528">
        <f t="shared" si="3"/>
        <v>0</v>
      </c>
      <c r="J86" s="528"/>
    </row>
    <row r="87" spans="1:10" hidden="1" x14ac:dyDescent="0.2">
      <c r="A87" s="42"/>
      <c r="B87" s="495"/>
      <c r="C87" s="495"/>
      <c r="D87" s="495"/>
      <c r="E87" s="465"/>
      <c r="F87" s="465"/>
      <c r="G87" s="497"/>
      <c r="H87" s="497"/>
      <c r="I87" s="528">
        <f t="shared" si="3"/>
        <v>0</v>
      </c>
      <c r="J87" s="528"/>
    </row>
    <row r="88" spans="1:10" hidden="1" x14ac:dyDescent="0.2">
      <c r="A88" s="42"/>
      <c r="B88" s="495"/>
      <c r="C88" s="495"/>
      <c r="D88" s="495"/>
      <c r="E88" s="465"/>
      <c r="F88" s="465"/>
      <c r="G88" s="497"/>
      <c r="H88" s="497"/>
      <c r="I88" s="528">
        <f t="shared" si="3"/>
        <v>0</v>
      </c>
      <c r="J88" s="528"/>
    </row>
    <row r="89" spans="1:10" hidden="1" x14ac:dyDescent="0.2">
      <c r="A89" s="42"/>
      <c r="B89" s="495"/>
      <c r="C89" s="495"/>
      <c r="D89" s="495"/>
      <c r="E89" s="465"/>
      <c r="F89" s="465"/>
      <c r="G89" s="497"/>
      <c r="H89" s="497"/>
      <c r="I89" s="528">
        <f t="shared" si="3"/>
        <v>0</v>
      </c>
      <c r="J89" s="528"/>
    </row>
    <row r="90" spans="1:10" hidden="1" x14ac:dyDescent="0.2">
      <c r="A90" s="42"/>
      <c r="B90" s="465" t="s">
        <v>13</v>
      </c>
      <c r="C90" s="465"/>
      <c r="D90" s="465"/>
      <c r="E90" s="465" t="s">
        <v>14</v>
      </c>
      <c r="F90" s="465"/>
      <c r="G90" s="497" t="s">
        <v>14</v>
      </c>
      <c r="H90" s="497"/>
      <c r="I90" s="528">
        <f>SUM(I84:J89)</f>
        <v>0</v>
      </c>
      <c r="J90" s="497"/>
    </row>
    <row r="91" spans="1:10" hidden="1" x14ac:dyDescent="0.2"/>
    <row r="92" spans="1:10" s="38" customFormat="1" hidden="1" x14ac:dyDescent="0.2">
      <c r="B92" s="38" t="s">
        <v>55</v>
      </c>
    </row>
    <row r="93" spans="1:10" hidden="1" x14ac:dyDescent="0.2"/>
    <row r="94" spans="1:10" hidden="1" x14ac:dyDescent="0.2">
      <c r="A94" s="36" t="s">
        <v>59</v>
      </c>
      <c r="D94" s="36">
        <v>851</v>
      </c>
    </row>
    <row r="95" spans="1:10" hidden="1" x14ac:dyDescent="0.2">
      <c r="A95" s="36" t="s">
        <v>58</v>
      </c>
      <c r="E95" s="36" t="s">
        <v>162</v>
      </c>
    </row>
    <row r="96" spans="1:10" hidden="1" x14ac:dyDescent="0.2"/>
    <row r="97" spans="1:12" ht="52.9" hidden="1" customHeight="1" x14ac:dyDescent="0.2">
      <c r="A97" s="43" t="s">
        <v>3</v>
      </c>
      <c r="B97" s="465" t="s">
        <v>16</v>
      </c>
      <c r="C97" s="465"/>
      <c r="D97" s="465"/>
      <c r="E97" s="465" t="s">
        <v>60</v>
      </c>
      <c r="F97" s="465"/>
      <c r="G97" s="182" t="s">
        <v>61</v>
      </c>
      <c r="H97" s="465" t="s">
        <v>92</v>
      </c>
      <c r="I97" s="465"/>
      <c r="J97" s="182" t="s">
        <v>184</v>
      </c>
    </row>
    <row r="98" spans="1:12" s="52" customFormat="1" ht="8.4499999999999993" hidden="1" customHeight="1" x14ac:dyDescent="0.2">
      <c r="A98" s="50">
        <v>1</v>
      </c>
      <c r="B98" s="530">
        <v>2</v>
      </c>
      <c r="C98" s="530"/>
      <c r="D98" s="530"/>
      <c r="E98" s="530">
        <v>3</v>
      </c>
      <c r="F98" s="530"/>
      <c r="G98" s="184">
        <v>4</v>
      </c>
      <c r="H98" s="466">
        <v>5</v>
      </c>
      <c r="I98" s="466"/>
      <c r="J98" s="184">
        <v>6</v>
      </c>
    </row>
    <row r="99" spans="1:12" hidden="1" x14ac:dyDescent="0.2">
      <c r="A99" s="42">
        <v>1</v>
      </c>
      <c r="B99" s="495"/>
      <c r="C99" s="495"/>
      <c r="D99" s="495"/>
      <c r="E99" s="452"/>
      <c r="F99" s="452"/>
      <c r="G99" s="180"/>
      <c r="H99" s="480">
        <f>E99*G99/100</f>
        <v>0</v>
      </c>
      <c r="I99" s="480"/>
      <c r="J99" s="180"/>
      <c r="L99" s="45"/>
    </row>
    <row r="100" spans="1:12" hidden="1" x14ac:dyDescent="0.2">
      <c r="A100" s="42">
        <v>2</v>
      </c>
      <c r="B100" s="495"/>
      <c r="C100" s="495"/>
      <c r="D100" s="495"/>
      <c r="E100" s="452"/>
      <c r="F100" s="452"/>
      <c r="G100" s="180"/>
      <c r="H100" s="480">
        <f>E100*G100/100</f>
        <v>0</v>
      </c>
      <c r="I100" s="480"/>
      <c r="J100" s="180"/>
      <c r="L100" s="45"/>
    </row>
    <row r="101" spans="1:12" hidden="1" x14ac:dyDescent="0.2">
      <c r="A101" s="42"/>
      <c r="B101" s="495"/>
      <c r="C101" s="495"/>
      <c r="D101" s="495"/>
      <c r="E101" s="452"/>
      <c r="F101" s="452"/>
      <c r="G101" s="180"/>
      <c r="H101" s="480">
        <f t="shared" ref="H101:H104" si="4">E101*G101/100</f>
        <v>0</v>
      </c>
      <c r="I101" s="480"/>
      <c r="J101" s="180"/>
      <c r="L101" s="45"/>
    </row>
    <row r="102" spans="1:12" hidden="1" x14ac:dyDescent="0.2">
      <c r="A102" s="42"/>
      <c r="B102" s="495"/>
      <c r="C102" s="495"/>
      <c r="D102" s="495"/>
      <c r="E102" s="452"/>
      <c r="F102" s="452"/>
      <c r="G102" s="180"/>
      <c r="H102" s="480">
        <f t="shared" si="4"/>
        <v>0</v>
      </c>
      <c r="I102" s="480"/>
      <c r="J102" s="180"/>
      <c r="L102" s="45"/>
    </row>
    <row r="103" spans="1:12" hidden="1" x14ac:dyDescent="0.2">
      <c r="A103" s="42"/>
      <c r="B103" s="495"/>
      <c r="C103" s="495"/>
      <c r="D103" s="495"/>
      <c r="E103" s="452"/>
      <c r="F103" s="452"/>
      <c r="G103" s="180"/>
      <c r="H103" s="480">
        <f t="shared" si="4"/>
        <v>0</v>
      </c>
      <c r="I103" s="480"/>
      <c r="J103" s="180"/>
      <c r="L103" s="45"/>
    </row>
    <row r="104" spans="1:12" hidden="1" x14ac:dyDescent="0.2">
      <c r="A104" s="42"/>
      <c r="B104" s="495"/>
      <c r="C104" s="495"/>
      <c r="D104" s="495"/>
      <c r="E104" s="452"/>
      <c r="F104" s="452"/>
      <c r="G104" s="180"/>
      <c r="H104" s="480">
        <f t="shared" si="4"/>
        <v>0</v>
      </c>
      <c r="I104" s="480"/>
      <c r="J104" s="180"/>
      <c r="L104" s="45"/>
    </row>
    <row r="105" spans="1:12" hidden="1" x14ac:dyDescent="0.2">
      <c r="A105" s="42"/>
      <c r="B105" s="465" t="s">
        <v>13</v>
      </c>
      <c r="C105" s="465"/>
      <c r="D105" s="465"/>
      <c r="E105" s="452" t="s">
        <v>14</v>
      </c>
      <c r="F105" s="452"/>
      <c r="G105" s="180" t="s">
        <v>14</v>
      </c>
      <c r="H105" s="480">
        <f>SUM(H99:I104)</f>
        <v>0</v>
      </c>
      <c r="I105" s="480"/>
      <c r="J105" s="180">
        <f>SUM(J99:J104)</f>
        <v>0</v>
      </c>
      <c r="L105" s="45"/>
    </row>
    <row r="106" spans="1:12" hidden="1" x14ac:dyDescent="0.2"/>
    <row r="107" spans="1:12" s="38" customFormat="1" hidden="1" x14ac:dyDescent="0.2">
      <c r="B107" s="38" t="s">
        <v>63</v>
      </c>
    </row>
    <row r="108" spans="1:12" hidden="1" x14ac:dyDescent="0.2"/>
    <row r="109" spans="1:12" hidden="1" x14ac:dyDescent="0.2">
      <c r="A109" s="36" t="s">
        <v>59</v>
      </c>
    </row>
    <row r="110" spans="1:12" hidden="1" x14ac:dyDescent="0.2">
      <c r="A110" s="36" t="s">
        <v>58</v>
      </c>
    </row>
    <row r="111" spans="1:12" hidden="1" x14ac:dyDescent="0.2"/>
    <row r="112" spans="1:12" ht="24.6" hidden="1" customHeight="1" x14ac:dyDescent="0.2">
      <c r="A112" s="43" t="s">
        <v>3</v>
      </c>
      <c r="B112" s="465" t="s">
        <v>51</v>
      </c>
      <c r="C112" s="465"/>
      <c r="D112" s="465"/>
      <c r="E112" s="465" t="s">
        <v>64</v>
      </c>
      <c r="F112" s="465"/>
      <c r="G112" s="465" t="s">
        <v>53</v>
      </c>
      <c r="H112" s="465"/>
      <c r="I112" s="465" t="s">
        <v>65</v>
      </c>
      <c r="J112" s="465"/>
    </row>
    <row r="113" spans="1:10" hidden="1" x14ac:dyDescent="0.2">
      <c r="A113" s="42">
        <v>1</v>
      </c>
      <c r="B113" s="465">
        <v>2</v>
      </c>
      <c r="C113" s="465"/>
      <c r="D113" s="465"/>
      <c r="E113" s="465">
        <v>3</v>
      </c>
      <c r="F113" s="465"/>
      <c r="G113" s="497">
        <v>4</v>
      </c>
      <c r="H113" s="497"/>
      <c r="I113" s="497">
        <v>5</v>
      </c>
      <c r="J113" s="497"/>
    </row>
    <row r="114" spans="1:10" ht="47.25" hidden="1" customHeight="1" x14ac:dyDescent="0.2">
      <c r="A114" s="42"/>
      <c r="B114" s="495"/>
      <c r="C114" s="495"/>
      <c r="D114" s="495"/>
      <c r="E114" s="465"/>
      <c r="F114" s="465"/>
      <c r="G114" s="497"/>
      <c r="H114" s="497"/>
      <c r="I114" s="528">
        <f>E114:E114+G114</f>
        <v>0</v>
      </c>
      <c r="J114" s="528"/>
    </row>
    <row r="115" spans="1:10" hidden="1" x14ac:dyDescent="0.2">
      <c r="A115" s="42"/>
      <c r="B115" s="495"/>
      <c r="C115" s="495"/>
      <c r="D115" s="495"/>
      <c r="E115" s="465"/>
      <c r="F115" s="465"/>
      <c r="G115" s="497"/>
      <c r="H115" s="497"/>
      <c r="I115" s="528">
        <f t="shared" ref="I115:I119" si="5">E115:E115+G115</f>
        <v>0</v>
      </c>
      <c r="J115" s="528"/>
    </row>
    <row r="116" spans="1:10" hidden="1" x14ac:dyDescent="0.2">
      <c r="A116" s="42"/>
      <c r="B116" s="495"/>
      <c r="C116" s="495"/>
      <c r="D116" s="495"/>
      <c r="E116" s="465"/>
      <c r="F116" s="465"/>
      <c r="G116" s="497"/>
      <c r="H116" s="497"/>
      <c r="I116" s="528">
        <f t="shared" si="5"/>
        <v>0</v>
      </c>
      <c r="J116" s="528"/>
    </row>
    <row r="117" spans="1:10" hidden="1" x14ac:dyDescent="0.2">
      <c r="A117" s="42"/>
      <c r="B117" s="495"/>
      <c r="C117" s="495"/>
      <c r="D117" s="495"/>
      <c r="E117" s="465"/>
      <c r="F117" s="465"/>
      <c r="G117" s="497"/>
      <c r="H117" s="497"/>
      <c r="I117" s="528">
        <f t="shared" si="5"/>
        <v>0</v>
      </c>
      <c r="J117" s="528"/>
    </row>
    <row r="118" spans="1:10" hidden="1" x14ac:dyDescent="0.2">
      <c r="A118" s="42"/>
      <c r="B118" s="495"/>
      <c r="C118" s="495"/>
      <c r="D118" s="495"/>
      <c r="E118" s="465"/>
      <c r="F118" s="465"/>
      <c r="G118" s="497"/>
      <c r="H118" s="497"/>
      <c r="I118" s="528">
        <f t="shared" si="5"/>
        <v>0</v>
      </c>
      <c r="J118" s="528"/>
    </row>
    <row r="119" spans="1:10" hidden="1" x14ac:dyDescent="0.2">
      <c r="A119" s="42"/>
      <c r="B119" s="495"/>
      <c r="C119" s="495"/>
      <c r="D119" s="495"/>
      <c r="E119" s="465"/>
      <c r="F119" s="465"/>
      <c r="G119" s="497"/>
      <c r="H119" s="497"/>
      <c r="I119" s="528">
        <f t="shared" si="5"/>
        <v>0</v>
      </c>
      <c r="J119" s="528"/>
    </row>
    <row r="120" spans="1:10" hidden="1" x14ac:dyDescent="0.2">
      <c r="A120" s="42"/>
      <c r="B120" s="465" t="s">
        <v>13</v>
      </c>
      <c r="C120" s="465"/>
      <c r="D120" s="465"/>
      <c r="E120" s="465" t="s">
        <v>14</v>
      </c>
      <c r="F120" s="465"/>
      <c r="G120" s="497" t="s">
        <v>14</v>
      </c>
      <c r="H120" s="497"/>
      <c r="I120" s="528">
        <f>SUM(I114:J119)</f>
        <v>0</v>
      </c>
      <c r="J120" s="497"/>
    </row>
    <row r="121" spans="1:10" hidden="1" x14ac:dyDescent="0.2"/>
    <row r="122" spans="1:10" s="38" customFormat="1" hidden="1" x14ac:dyDescent="0.2">
      <c r="B122" s="38" t="s">
        <v>66</v>
      </c>
    </row>
    <row r="123" spans="1:10" hidden="1" x14ac:dyDescent="0.2"/>
    <row r="124" spans="1:10" hidden="1" x14ac:dyDescent="0.2">
      <c r="A124" s="36" t="s">
        <v>59</v>
      </c>
    </row>
    <row r="125" spans="1:10" hidden="1" x14ac:dyDescent="0.2">
      <c r="A125" s="36" t="s">
        <v>58</v>
      </c>
    </row>
    <row r="126" spans="1:10" hidden="1" x14ac:dyDescent="0.2"/>
    <row r="127" spans="1:10" ht="23.45" hidden="1" customHeight="1" x14ac:dyDescent="0.2">
      <c r="A127" s="43" t="s">
        <v>3</v>
      </c>
      <c r="B127" s="465" t="s">
        <v>51</v>
      </c>
      <c r="C127" s="465"/>
      <c r="D127" s="465"/>
      <c r="E127" s="465" t="s">
        <v>64</v>
      </c>
      <c r="F127" s="465"/>
      <c r="G127" s="465" t="s">
        <v>53</v>
      </c>
      <c r="H127" s="465"/>
      <c r="I127" s="465" t="s">
        <v>65</v>
      </c>
      <c r="J127" s="465"/>
    </row>
    <row r="128" spans="1:10" hidden="1" x14ac:dyDescent="0.2">
      <c r="A128" s="42">
        <v>1</v>
      </c>
      <c r="B128" s="465">
        <v>2</v>
      </c>
      <c r="C128" s="465"/>
      <c r="D128" s="465"/>
      <c r="E128" s="465">
        <v>3</v>
      </c>
      <c r="F128" s="465"/>
      <c r="G128" s="497">
        <v>4</v>
      </c>
      <c r="H128" s="497"/>
      <c r="I128" s="497">
        <v>5</v>
      </c>
      <c r="J128" s="497"/>
    </row>
    <row r="129" spans="1:10" hidden="1" x14ac:dyDescent="0.2">
      <c r="A129" s="42"/>
      <c r="B129" s="495"/>
      <c r="C129" s="495"/>
      <c r="D129" s="495"/>
      <c r="E129" s="465"/>
      <c r="F129" s="465"/>
      <c r="G129" s="497"/>
      <c r="H129" s="497"/>
      <c r="I129" s="528">
        <f>E129:E129+G129</f>
        <v>0</v>
      </c>
      <c r="J129" s="528"/>
    </row>
    <row r="130" spans="1:10" hidden="1" x14ac:dyDescent="0.2">
      <c r="A130" s="42"/>
      <c r="B130" s="495"/>
      <c r="C130" s="495"/>
      <c r="D130" s="495"/>
      <c r="E130" s="465"/>
      <c r="F130" s="465"/>
      <c r="G130" s="497"/>
      <c r="H130" s="497"/>
      <c r="I130" s="528">
        <f t="shared" ref="I130:I134" si="6">E130:E130+G130</f>
        <v>0</v>
      </c>
      <c r="J130" s="528"/>
    </row>
    <row r="131" spans="1:10" hidden="1" x14ac:dyDescent="0.2">
      <c r="A131" s="42"/>
      <c r="B131" s="495"/>
      <c r="C131" s="495"/>
      <c r="D131" s="495"/>
      <c r="E131" s="465"/>
      <c r="F131" s="465"/>
      <c r="G131" s="497"/>
      <c r="H131" s="497"/>
      <c r="I131" s="528">
        <f t="shared" si="6"/>
        <v>0</v>
      </c>
      <c r="J131" s="528"/>
    </row>
    <row r="132" spans="1:10" hidden="1" x14ac:dyDescent="0.2">
      <c r="A132" s="42"/>
      <c r="B132" s="495"/>
      <c r="C132" s="495"/>
      <c r="D132" s="495"/>
      <c r="E132" s="465"/>
      <c r="F132" s="465"/>
      <c r="G132" s="497"/>
      <c r="H132" s="497"/>
      <c r="I132" s="528">
        <f t="shared" si="6"/>
        <v>0</v>
      </c>
      <c r="J132" s="528"/>
    </row>
    <row r="133" spans="1:10" hidden="1" x14ac:dyDescent="0.2">
      <c r="A133" s="42"/>
      <c r="B133" s="495"/>
      <c r="C133" s="495"/>
      <c r="D133" s="495"/>
      <c r="E133" s="465"/>
      <c r="F133" s="465"/>
      <c r="G133" s="497"/>
      <c r="H133" s="497"/>
      <c r="I133" s="528">
        <f t="shared" si="6"/>
        <v>0</v>
      </c>
      <c r="J133" s="528"/>
    </row>
    <row r="134" spans="1:10" hidden="1" x14ac:dyDescent="0.2">
      <c r="A134" s="42"/>
      <c r="B134" s="495"/>
      <c r="C134" s="495"/>
      <c r="D134" s="495"/>
      <c r="E134" s="465"/>
      <c r="F134" s="465"/>
      <c r="G134" s="497"/>
      <c r="H134" s="497"/>
      <c r="I134" s="528">
        <f t="shared" si="6"/>
        <v>0</v>
      </c>
      <c r="J134" s="528"/>
    </row>
    <row r="135" spans="1:10" hidden="1" x14ac:dyDescent="0.2">
      <c r="A135" s="42"/>
      <c r="B135" s="465" t="s">
        <v>13</v>
      </c>
      <c r="C135" s="465"/>
      <c r="D135" s="465"/>
      <c r="E135" s="465" t="s">
        <v>14</v>
      </c>
      <c r="F135" s="465"/>
      <c r="G135" s="497" t="s">
        <v>14</v>
      </c>
      <c r="H135" s="497"/>
      <c r="I135" s="528">
        <f>SUM(I129:J134)</f>
        <v>0</v>
      </c>
      <c r="J135" s="497"/>
    </row>
    <row r="136" spans="1:10" hidden="1" x14ac:dyDescent="0.2"/>
    <row r="137" spans="1:10" s="38" customFormat="1" hidden="1" x14ac:dyDescent="0.2">
      <c r="B137" s="38" t="s">
        <v>67</v>
      </c>
    </row>
    <row r="138" spans="1:10" hidden="1" x14ac:dyDescent="0.2"/>
    <row r="139" spans="1:10" hidden="1" x14ac:dyDescent="0.2">
      <c r="A139" s="36" t="s">
        <v>59</v>
      </c>
      <c r="E139" s="36">
        <v>244</v>
      </c>
    </row>
    <row r="140" spans="1:10" hidden="1" x14ac:dyDescent="0.2">
      <c r="A140" s="36" t="s">
        <v>58</v>
      </c>
      <c r="E140" s="36" t="s">
        <v>162</v>
      </c>
    </row>
    <row r="141" spans="1:10" hidden="1" x14ac:dyDescent="0.2"/>
    <row r="142" spans="1:10" hidden="1" x14ac:dyDescent="0.2">
      <c r="C142" s="36" t="s">
        <v>72</v>
      </c>
    </row>
    <row r="143" spans="1:10" hidden="1" x14ac:dyDescent="0.2"/>
    <row r="144" spans="1:10" ht="27" hidden="1" customHeight="1" x14ac:dyDescent="0.2">
      <c r="A144" s="182" t="s">
        <v>3</v>
      </c>
      <c r="B144" s="465" t="s">
        <v>16</v>
      </c>
      <c r="C144" s="465"/>
      <c r="D144" s="465" t="s">
        <v>68</v>
      </c>
      <c r="E144" s="465"/>
      <c r="F144" s="183" t="s">
        <v>69</v>
      </c>
      <c r="G144" s="497" t="s">
        <v>70</v>
      </c>
      <c r="H144" s="497"/>
      <c r="I144" s="465" t="s">
        <v>71</v>
      </c>
      <c r="J144" s="465"/>
    </row>
    <row r="145" spans="1:10" hidden="1" x14ac:dyDescent="0.2">
      <c r="A145" s="55">
        <v>1</v>
      </c>
      <c r="B145" s="494">
        <v>2</v>
      </c>
      <c r="C145" s="494"/>
      <c r="D145" s="494">
        <v>3</v>
      </c>
      <c r="E145" s="494"/>
      <c r="F145" s="55">
        <v>4</v>
      </c>
      <c r="G145" s="496">
        <v>5</v>
      </c>
      <c r="H145" s="496"/>
      <c r="I145" s="494">
        <v>6</v>
      </c>
      <c r="J145" s="494"/>
    </row>
    <row r="146" spans="1:10" hidden="1" x14ac:dyDescent="0.2">
      <c r="A146" s="186"/>
      <c r="B146" s="495" t="s">
        <v>322</v>
      </c>
      <c r="C146" s="495"/>
      <c r="D146" s="452"/>
      <c r="E146" s="452"/>
      <c r="F146" s="56"/>
      <c r="G146" s="480"/>
      <c r="H146" s="480"/>
      <c r="I146" s="452">
        <f>D146*F146*G146</f>
        <v>0</v>
      </c>
      <c r="J146" s="452"/>
    </row>
    <row r="147" spans="1:10" hidden="1" x14ac:dyDescent="0.2">
      <c r="A147" s="186"/>
      <c r="B147" s="495"/>
      <c r="C147" s="495"/>
      <c r="D147" s="452"/>
      <c r="E147" s="452"/>
      <c r="F147" s="56"/>
      <c r="G147" s="480"/>
      <c r="H147" s="480"/>
      <c r="I147" s="452">
        <f t="shared" ref="I147" si="7">D147*F147*G147</f>
        <v>0</v>
      </c>
      <c r="J147" s="452"/>
    </row>
    <row r="148" spans="1:10" hidden="1" x14ac:dyDescent="0.2">
      <c r="A148" s="186"/>
      <c r="B148" s="465" t="s">
        <v>13</v>
      </c>
      <c r="C148" s="465"/>
      <c r="D148" s="452" t="s">
        <v>14</v>
      </c>
      <c r="E148" s="452"/>
      <c r="F148" s="56" t="s">
        <v>14</v>
      </c>
      <c r="G148" s="480" t="s">
        <v>14</v>
      </c>
      <c r="H148" s="480"/>
      <c r="I148" s="452">
        <f>SUM(I146:J147)</f>
        <v>0</v>
      </c>
      <c r="J148" s="452"/>
    </row>
    <row r="149" spans="1:10" hidden="1" x14ac:dyDescent="0.2"/>
    <row r="150" spans="1:10" hidden="1" x14ac:dyDescent="0.2">
      <c r="A150" s="38"/>
      <c r="C150" s="36" t="s">
        <v>73</v>
      </c>
      <c r="D150" s="38"/>
      <c r="E150" s="38"/>
      <c r="F150" s="38"/>
      <c r="G150" s="38"/>
      <c r="H150" s="38"/>
      <c r="I150" s="38"/>
      <c r="J150" s="38"/>
    </row>
    <row r="151" spans="1:10" hidden="1" x14ac:dyDescent="0.2"/>
    <row r="152" spans="1:10" hidden="1" x14ac:dyDescent="0.2">
      <c r="A152" s="36" t="s">
        <v>59</v>
      </c>
    </row>
    <row r="153" spans="1:10" hidden="1" x14ac:dyDescent="0.2">
      <c r="A153" s="36" t="s">
        <v>58</v>
      </c>
    </row>
    <row r="154" spans="1:10" hidden="1" x14ac:dyDescent="0.2"/>
    <row r="155" spans="1:10" ht="24.6" hidden="1" customHeight="1" x14ac:dyDescent="0.2">
      <c r="A155" s="43" t="s">
        <v>3</v>
      </c>
      <c r="B155" s="465" t="s">
        <v>16</v>
      </c>
      <c r="C155" s="465"/>
      <c r="D155" s="465"/>
      <c r="E155" s="465" t="s">
        <v>173</v>
      </c>
      <c r="F155" s="465"/>
      <c r="G155" s="465" t="s">
        <v>74</v>
      </c>
      <c r="H155" s="465"/>
      <c r="I155" s="465" t="s">
        <v>75</v>
      </c>
      <c r="J155" s="465"/>
    </row>
    <row r="156" spans="1:10" hidden="1" x14ac:dyDescent="0.2">
      <c r="A156" s="57">
        <v>1</v>
      </c>
      <c r="B156" s="530">
        <v>2</v>
      </c>
      <c r="C156" s="530"/>
      <c r="D156" s="530"/>
      <c r="E156" s="530">
        <v>3</v>
      </c>
      <c r="F156" s="530"/>
      <c r="G156" s="466">
        <v>4</v>
      </c>
      <c r="H156" s="466"/>
      <c r="I156" s="466">
        <v>5</v>
      </c>
      <c r="J156" s="466"/>
    </row>
    <row r="157" spans="1:10" hidden="1" x14ac:dyDescent="0.2">
      <c r="A157" s="42"/>
      <c r="B157" s="495"/>
      <c r="C157" s="495"/>
      <c r="D157" s="495"/>
      <c r="E157" s="465"/>
      <c r="F157" s="465"/>
      <c r="G157" s="497"/>
      <c r="H157" s="497"/>
      <c r="I157" s="528">
        <f>E157:E157*G157</f>
        <v>0</v>
      </c>
      <c r="J157" s="528"/>
    </row>
    <row r="158" spans="1:10" hidden="1" x14ac:dyDescent="0.2">
      <c r="A158" s="42"/>
      <c r="B158" s="495"/>
      <c r="C158" s="495"/>
      <c r="D158" s="495"/>
      <c r="E158" s="465"/>
      <c r="F158" s="465"/>
      <c r="G158" s="497"/>
      <c r="H158" s="497"/>
      <c r="I158" s="528">
        <f t="shared" ref="I158:I162" si="8">E158:E158*G158</f>
        <v>0</v>
      </c>
      <c r="J158" s="528"/>
    </row>
    <row r="159" spans="1:10" hidden="1" x14ac:dyDescent="0.2">
      <c r="A159" s="42"/>
      <c r="B159" s="495"/>
      <c r="C159" s="495"/>
      <c r="D159" s="495"/>
      <c r="E159" s="465"/>
      <c r="F159" s="465"/>
      <c r="G159" s="497"/>
      <c r="H159" s="497"/>
      <c r="I159" s="528">
        <f t="shared" si="8"/>
        <v>0</v>
      </c>
      <c r="J159" s="528"/>
    </row>
    <row r="160" spans="1:10" hidden="1" x14ac:dyDescent="0.2">
      <c r="A160" s="42"/>
      <c r="B160" s="495"/>
      <c r="C160" s="495"/>
      <c r="D160" s="495"/>
      <c r="E160" s="465"/>
      <c r="F160" s="465"/>
      <c r="G160" s="497"/>
      <c r="H160" s="497"/>
      <c r="I160" s="528">
        <f t="shared" si="8"/>
        <v>0</v>
      </c>
      <c r="J160" s="528"/>
    </row>
    <row r="161" spans="1:11" hidden="1" x14ac:dyDescent="0.2">
      <c r="A161" s="42"/>
      <c r="B161" s="495"/>
      <c r="C161" s="495"/>
      <c r="D161" s="495"/>
      <c r="E161" s="465"/>
      <c r="F161" s="465"/>
      <c r="G161" s="497"/>
      <c r="H161" s="497"/>
      <c r="I161" s="528">
        <f t="shared" si="8"/>
        <v>0</v>
      </c>
      <c r="J161" s="528"/>
    </row>
    <row r="162" spans="1:11" hidden="1" x14ac:dyDescent="0.2">
      <c r="A162" s="42"/>
      <c r="B162" s="495"/>
      <c r="C162" s="495"/>
      <c r="D162" s="495"/>
      <c r="E162" s="465"/>
      <c r="F162" s="465"/>
      <c r="G162" s="497"/>
      <c r="H162" s="497"/>
      <c r="I162" s="528">
        <f t="shared" si="8"/>
        <v>0</v>
      </c>
      <c r="J162" s="528"/>
    </row>
    <row r="163" spans="1:11" hidden="1" x14ac:dyDescent="0.2">
      <c r="A163" s="42"/>
      <c r="B163" s="465" t="s">
        <v>13</v>
      </c>
      <c r="C163" s="465"/>
      <c r="D163" s="465"/>
      <c r="E163" s="465" t="s">
        <v>14</v>
      </c>
      <c r="F163" s="465"/>
      <c r="G163" s="497" t="s">
        <v>14</v>
      </c>
      <c r="H163" s="497"/>
      <c r="I163" s="528">
        <f>SUM(I157:J162)</f>
        <v>0</v>
      </c>
      <c r="J163" s="497"/>
    </row>
    <row r="164" spans="1:11" hidden="1" x14ac:dyDescent="0.2"/>
    <row r="165" spans="1:11" hidden="1" x14ac:dyDescent="0.2">
      <c r="C165" s="36" t="s">
        <v>77</v>
      </c>
    </row>
    <row r="166" spans="1:11" hidden="1" x14ac:dyDescent="0.2"/>
    <row r="167" spans="1:11" ht="34.9" hidden="1" customHeight="1" x14ac:dyDescent="0.2">
      <c r="A167" s="182" t="s">
        <v>3</v>
      </c>
      <c r="B167" s="465" t="s">
        <v>51</v>
      </c>
      <c r="C167" s="465"/>
      <c r="D167" s="465" t="s">
        <v>78</v>
      </c>
      <c r="E167" s="465"/>
      <c r="F167" s="183" t="s">
        <v>79</v>
      </c>
      <c r="G167" s="497" t="s">
        <v>80</v>
      </c>
      <c r="H167" s="497"/>
      <c r="I167" s="465" t="s">
        <v>71</v>
      </c>
      <c r="J167" s="465"/>
    </row>
    <row r="168" spans="1:11" s="58" customFormat="1" ht="9.6" hidden="1" customHeight="1" x14ac:dyDescent="0.2">
      <c r="A168" s="50">
        <v>1</v>
      </c>
      <c r="B168" s="530">
        <v>2</v>
      </c>
      <c r="C168" s="530"/>
      <c r="D168" s="530">
        <v>3</v>
      </c>
      <c r="E168" s="530"/>
      <c r="F168" s="50">
        <v>4</v>
      </c>
      <c r="G168" s="466">
        <v>5</v>
      </c>
      <c r="H168" s="466"/>
      <c r="I168" s="530">
        <v>6</v>
      </c>
      <c r="J168" s="530"/>
    </row>
    <row r="169" spans="1:11" hidden="1" x14ac:dyDescent="0.2">
      <c r="A169" s="186">
        <v>1</v>
      </c>
      <c r="B169" s="495"/>
      <c r="C169" s="495"/>
      <c r="D169" s="452"/>
      <c r="E169" s="452"/>
      <c r="F169" s="56"/>
      <c r="G169" s="480"/>
      <c r="H169" s="480"/>
      <c r="I169" s="452">
        <f>F169*G169*D169</f>
        <v>0</v>
      </c>
      <c r="J169" s="452"/>
    </row>
    <row r="170" spans="1:11" hidden="1" x14ac:dyDescent="0.2">
      <c r="A170" s="186">
        <v>2</v>
      </c>
      <c r="B170" s="495"/>
      <c r="C170" s="495"/>
      <c r="D170" s="452"/>
      <c r="E170" s="452"/>
      <c r="F170" s="56"/>
      <c r="G170" s="480"/>
      <c r="H170" s="480"/>
      <c r="I170" s="452">
        <f>F170*G170*D170</f>
        <v>0</v>
      </c>
      <c r="J170" s="452"/>
    </row>
    <row r="171" spans="1:11" hidden="1" x14ac:dyDescent="0.2">
      <c r="A171" s="186">
        <v>3</v>
      </c>
      <c r="B171" s="495"/>
      <c r="C171" s="495"/>
      <c r="D171" s="452"/>
      <c r="E171" s="452"/>
      <c r="F171" s="56"/>
      <c r="G171" s="480"/>
      <c r="H171" s="480"/>
      <c r="I171" s="452">
        <f t="shared" ref="I171:I173" si="9">F171*G171*D171</f>
        <v>0</v>
      </c>
      <c r="J171" s="452"/>
    </row>
    <row r="172" spans="1:11" hidden="1" x14ac:dyDescent="0.2">
      <c r="A172" s="186">
        <v>4</v>
      </c>
      <c r="B172" s="495"/>
      <c r="C172" s="495"/>
      <c r="D172" s="452"/>
      <c r="E172" s="452"/>
      <c r="F172" s="56"/>
      <c r="G172" s="480"/>
      <c r="H172" s="480"/>
      <c r="I172" s="452">
        <f t="shared" si="9"/>
        <v>0</v>
      </c>
      <c r="J172" s="452"/>
    </row>
    <row r="173" spans="1:11" hidden="1" x14ac:dyDescent="0.2">
      <c r="A173" s="186">
        <v>5</v>
      </c>
      <c r="B173" s="495"/>
      <c r="C173" s="495"/>
      <c r="D173" s="452"/>
      <c r="E173" s="452"/>
      <c r="F173" s="56"/>
      <c r="G173" s="480"/>
      <c r="H173" s="480"/>
      <c r="I173" s="452">
        <f t="shared" si="9"/>
        <v>0</v>
      </c>
      <c r="J173" s="452"/>
    </row>
    <row r="174" spans="1:11" hidden="1" x14ac:dyDescent="0.2">
      <c r="A174" s="186"/>
      <c r="B174" s="465" t="s">
        <v>13</v>
      </c>
      <c r="C174" s="465"/>
      <c r="D174" s="452" t="s">
        <v>14</v>
      </c>
      <c r="E174" s="452"/>
      <c r="F174" s="56" t="s">
        <v>14</v>
      </c>
      <c r="G174" s="480" t="s">
        <v>14</v>
      </c>
      <c r="H174" s="480"/>
      <c r="I174" s="452">
        <f>SUM(I169:J173)</f>
        <v>0</v>
      </c>
      <c r="J174" s="452"/>
      <c r="K174" s="45"/>
    </row>
    <row r="175" spans="1:11" hidden="1" x14ac:dyDescent="0.2"/>
    <row r="176" spans="1:11" hidden="1" x14ac:dyDescent="0.2">
      <c r="C176" s="36" t="s">
        <v>76</v>
      </c>
    </row>
    <row r="177" spans="1:10" hidden="1" x14ac:dyDescent="0.2"/>
    <row r="178" spans="1:10" ht="24.6" hidden="1" customHeight="1" x14ac:dyDescent="0.2">
      <c r="A178" s="43" t="s">
        <v>3</v>
      </c>
      <c r="B178" s="465" t="s">
        <v>51</v>
      </c>
      <c r="C178" s="465"/>
      <c r="D178" s="465"/>
      <c r="E178" s="465" t="s">
        <v>81</v>
      </c>
      <c r="F178" s="465"/>
      <c r="G178" s="465" t="s">
        <v>82</v>
      </c>
      <c r="H178" s="465"/>
      <c r="I178" s="465" t="s">
        <v>83</v>
      </c>
      <c r="J178" s="465"/>
    </row>
    <row r="179" spans="1:10" hidden="1" x14ac:dyDescent="0.2">
      <c r="A179" s="42">
        <v>1</v>
      </c>
      <c r="B179" s="465">
        <v>2</v>
      </c>
      <c r="C179" s="465"/>
      <c r="D179" s="465"/>
      <c r="E179" s="465">
        <v>3</v>
      </c>
      <c r="F179" s="465"/>
      <c r="G179" s="497">
        <v>4</v>
      </c>
      <c r="H179" s="497"/>
      <c r="I179" s="497">
        <v>5</v>
      </c>
      <c r="J179" s="497"/>
    </row>
    <row r="180" spans="1:10" hidden="1" x14ac:dyDescent="0.2">
      <c r="A180" s="42"/>
      <c r="B180" s="495"/>
      <c r="C180" s="495"/>
      <c r="D180" s="495"/>
      <c r="E180" s="465"/>
      <c r="F180" s="465"/>
      <c r="G180" s="497"/>
      <c r="H180" s="497"/>
      <c r="I180" s="528">
        <f>E180:E180*G180</f>
        <v>0</v>
      </c>
      <c r="J180" s="528"/>
    </row>
    <row r="181" spans="1:10" hidden="1" x14ac:dyDescent="0.2">
      <c r="A181" s="42"/>
      <c r="B181" s="495"/>
      <c r="C181" s="495"/>
      <c r="D181" s="495"/>
      <c r="E181" s="465"/>
      <c r="F181" s="465"/>
      <c r="G181" s="497"/>
      <c r="H181" s="497"/>
      <c r="I181" s="528">
        <f t="shared" ref="I181:I185" si="10">E181:E181*G181</f>
        <v>0</v>
      </c>
      <c r="J181" s="528"/>
    </row>
    <row r="182" spans="1:10" hidden="1" x14ac:dyDescent="0.2">
      <c r="A182" s="42"/>
      <c r="B182" s="495"/>
      <c r="C182" s="495"/>
      <c r="D182" s="495"/>
      <c r="E182" s="465"/>
      <c r="F182" s="465"/>
      <c r="G182" s="497"/>
      <c r="H182" s="497"/>
      <c r="I182" s="528">
        <f t="shared" si="10"/>
        <v>0</v>
      </c>
      <c r="J182" s="528"/>
    </row>
    <row r="183" spans="1:10" hidden="1" x14ac:dyDescent="0.2">
      <c r="A183" s="42"/>
      <c r="B183" s="495"/>
      <c r="C183" s="495"/>
      <c r="D183" s="495"/>
      <c r="E183" s="465"/>
      <c r="F183" s="465"/>
      <c r="G183" s="497"/>
      <c r="H183" s="497"/>
      <c r="I183" s="528">
        <f t="shared" si="10"/>
        <v>0</v>
      </c>
      <c r="J183" s="528"/>
    </row>
    <row r="184" spans="1:10" hidden="1" x14ac:dyDescent="0.2">
      <c r="A184" s="42"/>
      <c r="B184" s="495"/>
      <c r="C184" s="495"/>
      <c r="D184" s="495"/>
      <c r="E184" s="465"/>
      <c r="F184" s="465"/>
      <c r="G184" s="497"/>
      <c r="H184" s="497"/>
      <c r="I184" s="528">
        <f t="shared" si="10"/>
        <v>0</v>
      </c>
      <c r="J184" s="528"/>
    </row>
    <row r="185" spans="1:10" hidden="1" x14ac:dyDescent="0.2">
      <c r="A185" s="42"/>
      <c r="B185" s="495"/>
      <c r="C185" s="495"/>
      <c r="D185" s="495"/>
      <c r="E185" s="465"/>
      <c r="F185" s="465"/>
      <c r="G185" s="497"/>
      <c r="H185" s="497"/>
      <c r="I185" s="528">
        <f t="shared" si="10"/>
        <v>0</v>
      </c>
      <c r="J185" s="528"/>
    </row>
    <row r="186" spans="1:10" hidden="1" x14ac:dyDescent="0.2">
      <c r="A186" s="42"/>
      <c r="B186" s="465" t="s">
        <v>13</v>
      </c>
      <c r="C186" s="465"/>
      <c r="D186" s="465"/>
      <c r="E186" s="465" t="s">
        <v>14</v>
      </c>
      <c r="F186" s="465"/>
      <c r="G186" s="497" t="s">
        <v>14</v>
      </c>
      <c r="H186" s="497"/>
      <c r="I186" s="528">
        <f>SUM(I180:J185)</f>
        <v>0</v>
      </c>
      <c r="J186" s="497"/>
    </row>
    <row r="187" spans="1:10" hidden="1" x14ac:dyDescent="0.2"/>
    <row r="188" spans="1:10" x14ac:dyDescent="0.2">
      <c r="C188" s="36" t="s">
        <v>170</v>
      </c>
    </row>
    <row r="190" spans="1:10" ht="28.15" customHeight="1" x14ac:dyDescent="0.2">
      <c r="A190" s="43" t="s">
        <v>3</v>
      </c>
      <c r="B190" s="465" t="s">
        <v>16</v>
      </c>
      <c r="C190" s="465"/>
      <c r="D190" s="465"/>
      <c r="E190" s="465" t="s">
        <v>84</v>
      </c>
      <c r="F190" s="465"/>
      <c r="G190" s="465" t="s">
        <v>85</v>
      </c>
      <c r="H190" s="465"/>
      <c r="I190" s="465" t="s">
        <v>86</v>
      </c>
      <c r="J190" s="465"/>
    </row>
    <row r="191" spans="1:10" x14ac:dyDescent="0.2">
      <c r="A191" s="42">
        <v>1</v>
      </c>
      <c r="B191" s="487">
        <v>2</v>
      </c>
      <c r="C191" s="487"/>
      <c r="D191" s="487"/>
      <c r="E191" s="487">
        <v>3</v>
      </c>
      <c r="F191" s="487"/>
      <c r="G191" s="468">
        <v>4</v>
      </c>
      <c r="H191" s="468"/>
      <c r="I191" s="468">
        <v>5</v>
      </c>
      <c r="J191" s="468"/>
    </row>
    <row r="192" spans="1:10" x14ac:dyDescent="0.2">
      <c r="A192" s="42">
        <v>1</v>
      </c>
      <c r="B192" s="463" t="s">
        <v>350</v>
      </c>
      <c r="C192" s="463"/>
      <c r="D192" s="463"/>
      <c r="E192" s="452"/>
      <c r="F192" s="452"/>
      <c r="G192" s="468">
        <v>2</v>
      </c>
      <c r="H192" s="468"/>
      <c r="I192" s="480"/>
      <c r="J192" s="480"/>
    </row>
    <row r="193" spans="1:11" ht="35.25" hidden="1" customHeight="1" x14ac:dyDescent="0.2">
      <c r="A193" s="42">
        <v>2</v>
      </c>
      <c r="B193" s="463"/>
      <c r="C193" s="463"/>
      <c r="D193" s="463"/>
      <c r="E193" s="452"/>
      <c r="F193" s="452"/>
      <c r="G193" s="487">
        <v>2</v>
      </c>
      <c r="H193" s="487"/>
      <c r="I193" s="452"/>
      <c r="J193" s="452"/>
    </row>
    <row r="194" spans="1:11" hidden="1" x14ac:dyDescent="0.2">
      <c r="A194" s="42">
        <v>3</v>
      </c>
      <c r="B194" s="463"/>
      <c r="C194" s="463"/>
      <c r="D194" s="463"/>
      <c r="E194" s="452"/>
      <c r="F194" s="452"/>
      <c r="G194" s="468">
        <v>1</v>
      </c>
      <c r="H194" s="468"/>
      <c r="I194" s="480"/>
      <c r="J194" s="480"/>
    </row>
    <row r="195" spans="1:11" ht="24.6" hidden="1" customHeight="1" x14ac:dyDescent="0.2">
      <c r="A195" s="42">
        <v>4</v>
      </c>
      <c r="B195" s="463"/>
      <c r="C195" s="463"/>
      <c r="D195" s="463"/>
      <c r="E195" s="452"/>
      <c r="F195" s="452"/>
      <c r="G195" s="468"/>
      <c r="H195" s="468"/>
      <c r="I195" s="480"/>
      <c r="J195" s="480"/>
    </row>
    <row r="196" spans="1:11" hidden="1" x14ac:dyDescent="0.2">
      <c r="A196" s="42">
        <v>5</v>
      </c>
      <c r="B196" s="463"/>
      <c r="C196" s="463"/>
      <c r="D196" s="463"/>
      <c r="E196" s="452"/>
      <c r="F196" s="452"/>
      <c r="G196" s="468"/>
      <c r="H196" s="468"/>
      <c r="I196" s="480"/>
      <c r="J196" s="480"/>
    </row>
    <row r="197" spans="1:11" hidden="1" x14ac:dyDescent="0.2">
      <c r="A197" s="42">
        <v>6</v>
      </c>
      <c r="B197" s="463"/>
      <c r="C197" s="463"/>
      <c r="D197" s="463"/>
      <c r="E197" s="452"/>
      <c r="F197" s="452"/>
      <c r="G197" s="468"/>
      <c r="H197" s="468"/>
      <c r="I197" s="480"/>
      <c r="J197" s="480"/>
    </row>
    <row r="198" spans="1:11" hidden="1" x14ac:dyDescent="0.2">
      <c r="A198" s="42">
        <v>7</v>
      </c>
      <c r="B198" s="463"/>
      <c r="C198" s="463"/>
      <c r="D198" s="463"/>
      <c r="E198" s="452"/>
      <c r="F198" s="452"/>
      <c r="G198" s="468"/>
      <c r="H198" s="468"/>
      <c r="I198" s="480"/>
      <c r="J198" s="480"/>
    </row>
    <row r="199" spans="1:11" hidden="1" x14ac:dyDescent="0.2">
      <c r="A199" s="42">
        <v>8</v>
      </c>
      <c r="B199" s="463"/>
      <c r="C199" s="463"/>
      <c r="D199" s="463"/>
      <c r="E199" s="452"/>
      <c r="F199" s="452"/>
      <c r="G199" s="468"/>
      <c r="H199" s="468"/>
      <c r="I199" s="480"/>
      <c r="J199" s="480"/>
    </row>
    <row r="200" spans="1:11" hidden="1" x14ac:dyDescent="0.2">
      <c r="A200" s="42">
        <v>9</v>
      </c>
      <c r="B200" s="463"/>
      <c r="C200" s="463"/>
      <c r="D200" s="463"/>
      <c r="E200" s="452"/>
      <c r="F200" s="452"/>
      <c r="G200" s="468"/>
      <c r="H200" s="468"/>
      <c r="I200" s="480"/>
      <c r="J200" s="480"/>
    </row>
    <row r="201" spans="1:11" hidden="1" x14ac:dyDescent="0.2">
      <c r="A201" s="42">
        <v>10</v>
      </c>
      <c r="B201" s="463"/>
      <c r="C201" s="463"/>
      <c r="D201" s="463"/>
      <c r="E201" s="452"/>
      <c r="F201" s="452"/>
      <c r="G201" s="468"/>
      <c r="H201" s="468"/>
      <c r="I201" s="480"/>
      <c r="J201" s="480"/>
    </row>
    <row r="202" spans="1:11" hidden="1" x14ac:dyDescent="0.2">
      <c r="A202" s="42">
        <v>11</v>
      </c>
      <c r="B202" s="463"/>
      <c r="C202" s="463"/>
      <c r="D202" s="463"/>
      <c r="E202" s="452"/>
      <c r="F202" s="452"/>
      <c r="G202" s="468"/>
      <c r="H202" s="468"/>
      <c r="I202" s="480"/>
      <c r="J202" s="480"/>
    </row>
    <row r="203" spans="1:11" hidden="1" x14ac:dyDescent="0.2">
      <c r="A203" s="42">
        <v>12</v>
      </c>
      <c r="B203" s="463"/>
      <c r="C203" s="463"/>
      <c r="D203" s="463"/>
      <c r="E203" s="452"/>
      <c r="F203" s="452"/>
      <c r="G203" s="468"/>
      <c r="H203" s="468"/>
      <c r="I203" s="480"/>
      <c r="J203" s="480"/>
    </row>
    <row r="204" spans="1:11" hidden="1" x14ac:dyDescent="0.2">
      <c r="A204" s="42">
        <v>13</v>
      </c>
      <c r="B204" s="463"/>
      <c r="C204" s="463"/>
      <c r="D204" s="463"/>
      <c r="E204" s="452"/>
      <c r="F204" s="452"/>
      <c r="G204" s="468"/>
      <c r="H204" s="468"/>
      <c r="I204" s="480"/>
      <c r="J204" s="480"/>
    </row>
    <row r="205" spans="1:11" hidden="1" x14ac:dyDescent="0.2">
      <c r="A205" s="42">
        <v>14</v>
      </c>
      <c r="B205" s="463"/>
      <c r="C205" s="463"/>
      <c r="D205" s="463"/>
      <c r="E205" s="452"/>
      <c r="F205" s="452"/>
      <c r="G205" s="468"/>
      <c r="H205" s="468"/>
      <c r="I205" s="480"/>
      <c r="J205" s="480"/>
    </row>
    <row r="206" spans="1:11" x14ac:dyDescent="0.2">
      <c r="A206" s="42"/>
      <c r="B206" s="463" t="s">
        <v>13</v>
      </c>
      <c r="C206" s="463"/>
      <c r="D206" s="463"/>
      <c r="E206" s="452" t="s">
        <v>14</v>
      </c>
      <c r="F206" s="452"/>
      <c r="G206" s="480" t="s">
        <v>14</v>
      </c>
      <c r="H206" s="480"/>
      <c r="I206" s="480">
        <f>SUM(I192:J205)</f>
        <v>0</v>
      </c>
      <c r="J206" s="480"/>
      <c r="K206" s="45"/>
    </row>
    <row r="207" spans="1:11" x14ac:dyDescent="0.2">
      <c r="B207" s="59"/>
      <c r="C207" s="59"/>
      <c r="D207" s="59"/>
      <c r="E207" s="45"/>
      <c r="F207" s="45"/>
      <c r="G207" s="45"/>
      <c r="H207" s="45"/>
      <c r="I207" s="45"/>
      <c r="J207" s="45"/>
    </row>
    <row r="208" spans="1:11" hidden="1" x14ac:dyDescent="0.2">
      <c r="B208" s="185"/>
      <c r="C208" s="185" t="s">
        <v>171</v>
      </c>
      <c r="D208" s="185"/>
    </row>
    <row r="209" spans="1:10" hidden="1" x14ac:dyDescent="0.2">
      <c r="B209" s="185"/>
      <c r="C209" s="185"/>
      <c r="D209" s="185"/>
    </row>
    <row r="210" spans="1:10" ht="22.15" hidden="1" customHeight="1" x14ac:dyDescent="0.2">
      <c r="A210" s="43" t="s">
        <v>3</v>
      </c>
      <c r="B210" s="508" t="s">
        <v>16</v>
      </c>
      <c r="C210" s="509"/>
      <c r="D210" s="509"/>
      <c r="E210" s="509"/>
      <c r="F210" s="510"/>
      <c r="G210" s="465" t="s">
        <v>87</v>
      </c>
      <c r="H210" s="465"/>
      <c r="I210" s="465" t="s">
        <v>88</v>
      </c>
      <c r="J210" s="465"/>
    </row>
    <row r="211" spans="1:10" hidden="1" x14ac:dyDescent="0.2">
      <c r="A211" s="42">
        <v>1</v>
      </c>
      <c r="B211" s="508">
        <v>2</v>
      </c>
      <c r="C211" s="509"/>
      <c r="D211" s="509"/>
      <c r="E211" s="509"/>
      <c r="F211" s="510"/>
      <c r="G211" s="497">
        <v>3</v>
      </c>
      <c r="H211" s="497"/>
      <c r="I211" s="497">
        <v>4</v>
      </c>
      <c r="J211" s="497"/>
    </row>
    <row r="212" spans="1:10" hidden="1" x14ac:dyDescent="0.2">
      <c r="A212" s="42">
        <v>1</v>
      </c>
      <c r="B212" s="476"/>
      <c r="C212" s="477"/>
      <c r="D212" s="477"/>
      <c r="E212" s="477"/>
      <c r="F212" s="478"/>
      <c r="G212" s="468"/>
      <c r="H212" s="468"/>
      <c r="I212" s="480"/>
      <c r="J212" s="480"/>
    </row>
    <row r="213" spans="1:10" hidden="1" x14ac:dyDescent="0.2">
      <c r="A213" s="42">
        <v>2</v>
      </c>
      <c r="B213" s="476"/>
      <c r="C213" s="477"/>
      <c r="D213" s="477"/>
      <c r="E213" s="477"/>
      <c r="F213" s="478"/>
      <c r="G213" s="468"/>
      <c r="H213" s="468"/>
      <c r="I213" s="480"/>
      <c r="J213" s="480"/>
    </row>
    <row r="214" spans="1:10" hidden="1" x14ac:dyDescent="0.2">
      <c r="A214" s="42">
        <v>3</v>
      </c>
      <c r="B214" s="476"/>
      <c r="C214" s="477"/>
      <c r="D214" s="477"/>
      <c r="E214" s="477"/>
      <c r="F214" s="478"/>
      <c r="G214" s="468"/>
      <c r="H214" s="468"/>
      <c r="I214" s="480"/>
      <c r="J214" s="480"/>
    </row>
    <row r="215" spans="1:10" hidden="1" x14ac:dyDescent="0.2">
      <c r="A215" s="42">
        <v>4</v>
      </c>
      <c r="B215" s="476"/>
      <c r="C215" s="477"/>
      <c r="D215" s="477"/>
      <c r="E215" s="477"/>
      <c r="F215" s="478"/>
      <c r="G215" s="468"/>
      <c r="H215" s="468"/>
      <c r="I215" s="480"/>
      <c r="J215" s="480"/>
    </row>
    <row r="216" spans="1:10" hidden="1" x14ac:dyDescent="0.2">
      <c r="A216" s="42">
        <v>5</v>
      </c>
      <c r="B216" s="476"/>
      <c r="C216" s="477"/>
      <c r="D216" s="477"/>
      <c r="E216" s="477"/>
      <c r="F216" s="478"/>
      <c r="G216" s="468"/>
      <c r="H216" s="468"/>
      <c r="I216" s="480"/>
      <c r="J216" s="480"/>
    </row>
    <row r="217" spans="1:10" hidden="1" x14ac:dyDescent="0.2">
      <c r="A217" s="42">
        <v>6</v>
      </c>
      <c r="B217" s="476"/>
      <c r="C217" s="477"/>
      <c r="D217" s="477"/>
      <c r="E217" s="477"/>
      <c r="F217" s="478"/>
      <c r="G217" s="468"/>
      <c r="H217" s="468"/>
      <c r="I217" s="480"/>
      <c r="J217" s="480"/>
    </row>
    <row r="218" spans="1:10" hidden="1" x14ac:dyDescent="0.2">
      <c r="A218" s="42">
        <v>7</v>
      </c>
      <c r="B218" s="476"/>
      <c r="C218" s="477"/>
      <c r="D218" s="477"/>
      <c r="E218" s="477"/>
      <c r="F218" s="478"/>
      <c r="G218" s="468"/>
      <c r="H218" s="468"/>
      <c r="I218" s="480"/>
      <c r="J218" s="480"/>
    </row>
    <row r="219" spans="1:10" hidden="1" x14ac:dyDescent="0.2">
      <c r="A219" s="42">
        <v>8</v>
      </c>
      <c r="B219" s="476"/>
      <c r="C219" s="477"/>
      <c r="D219" s="477"/>
      <c r="E219" s="477"/>
      <c r="F219" s="478"/>
      <c r="G219" s="468"/>
      <c r="H219" s="468"/>
      <c r="I219" s="480"/>
      <c r="J219" s="480"/>
    </row>
    <row r="220" spans="1:10" hidden="1" x14ac:dyDescent="0.2">
      <c r="A220" s="42">
        <v>9</v>
      </c>
      <c r="B220" s="476"/>
      <c r="C220" s="477"/>
      <c r="D220" s="477"/>
      <c r="E220" s="477"/>
      <c r="F220" s="478"/>
      <c r="G220" s="468"/>
      <c r="H220" s="468"/>
      <c r="I220" s="480"/>
      <c r="J220" s="480"/>
    </row>
    <row r="221" spans="1:10" hidden="1" x14ac:dyDescent="0.2">
      <c r="A221" s="42">
        <v>10</v>
      </c>
      <c r="B221" s="476"/>
      <c r="C221" s="477"/>
      <c r="D221" s="477"/>
      <c r="E221" s="477"/>
      <c r="F221" s="478"/>
      <c r="G221" s="468"/>
      <c r="H221" s="468"/>
      <c r="I221" s="480"/>
      <c r="J221" s="480"/>
    </row>
    <row r="222" spans="1:10" x14ac:dyDescent="0.2">
      <c r="A222" s="42"/>
      <c r="B222" s="508" t="s">
        <v>13</v>
      </c>
      <c r="C222" s="509"/>
      <c r="D222" s="509"/>
      <c r="E222" s="509"/>
      <c r="F222" s="510"/>
      <c r="G222" s="480" t="s">
        <v>14</v>
      </c>
      <c r="H222" s="480"/>
      <c r="I222" s="480">
        <f>SUM(I212:J221)</f>
        <v>0</v>
      </c>
      <c r="J222" s="480"/>
    </row>
    <row r="224" spans="1:10" hidden="1" x14ac:dyDescent="0.2">
      <c r="C224" s="36" t="s">
        <v>89</v>
      </c>
    </row>
    <row r="225" spans="1:13" hidden="1" x14ac:dyDescent="0.2"/>
    <row r="226" spans="1:13" ht="22.15" hidden="1" customHeight="1" x14ac:dyDescent="0.2">
      <c r="A226" s="43" t="s">
        <v>3</v>
      </c>
      <c r="B226" s="465" t="s">
        <v>16</v>
      </c>
      <c r="C226" s="465"/>
      <c r="D226" s="465"/>
      <c r="E226" s="465" t="s">
        <v>81</v>
      </c>
      <c r="F226" s="465"/>
      <c r="G226" s="465" t="s">
        <v>90</v>
      </c>
      <c r="H226" s="465"/>
      <c r="I226" s="465" t="s">
        <v>75</v>
      </c>
      <c r="J226" s="465"/>
    </row>
    <row r="227" spans="1:13" hidden="1" x14ac:dyDescent="0.2">
      <c r="A227" s="42">
        <v>1</v>
      </c>
      <c r="B227" s="487">
        <v>2</v>
      </c>
      <c r="C227" s="487"/>
      <c r="D227" s="487"/>
      <c r="E227" s="487">
        <v>3</v>
      </c>
      <c r="F227" s="487"/>
      <c r="G227" s="468">
        <v>4</v>
      </c>
      <c r="H227" s="468"/>
      <c r="I227" s="468">
        <v>5</v>
      </c>
      <c r="J227" s="468"/>
    </row>
    <row r="228" spans="1:13" ht="109.5" hidden="1" customHeight="1" x14ac:dyDescent="0.2">
      <c r="A228" s="42"/>
      <c r="B228" s="463"/>
      <c r="C228" s="463"/>
      <c r="D228" s="463"/>
      <c r="E228" s="487"/>
      <c r="F228" s="487"/>
      <c r="G228" s="452"/>
      <c r="H228" s="452"/>
      <c r="I228" s="452"/>
      <c r="J228" s="452"/>
      <c r="K228" s="45"/>
    </row>
    <row r="229" spans="1:13" hidden="1" x14ac:dyDescent="0.2">
      <c r="A229" s="42"/>
      <c r="B229" s="463"/>
      <c r="C229" s="463"/>
      <c r="D229" s="463"/>
      <c r="E229" s="487"/>
      <c r="F229" s="487"/>
      <c r="G229" s="480"/>
      <c r="H229" s="480"/>
      <c r="I229" s="480">
        <f t="shared" ref="I229:I237" si="11">E229:E229*G229</f>
        <v>0</v>
      </c>
      <c r="J229" s="480"/>
      <c r="M229" s="36" t="s">
        <v>35</v>
      </c>
    </row>
    <row r="230" spans="1:13" hidden="1" x14ac:dyDescent="0.2">
      <c r="A230" s="42"/>
      <c r="B230" s="463"/>
      <c r="C230" s="463"/>
      <c r="D230" s="463"/>
      <c r="E230" s="487"/>
      <c r="F230" s="487"/>
      <c r="G230" s="480"/>
      <c r="H230" s="480"/>
      <c r="I230" s="480">
        <f t="shared" si="11"/>
        <v>0</v>
      </c>
      <c r="J230" s="480"/>
    </row>
    <row r="231" spans="1:13" hidden="1" x14ac:dyDescent="0.2">
      <c r="A231" s="42"/>
      <c r="B231" s="463"/>
      <c r="C231" s="463"/>
      <c r="D231" s="463"/>
      <c r="E231" s="487"/>
      <c r="F231" s="487"/>
      <c r="G231" s="480"/>
      <c r="H231" s="480"/>
      <c r="I231" s="480">
        <f t="shared" si="11"/>
        <v>0</v>
      </c>
      <c r="J231" s="480"/>
    </row>
    <row r="232" spans="1:13" hidden="1" x14ac:dyDescent="0.2">
      <c r="A232" s="42"/>
      <c r="B232" s="463"/>
      <c r="C232" s="463"/>
      <c r="D232" s="463"/>
      <c r="E232" s="487"/>
      <c r="F232" s="487"/>
      <c r="G232" s="480"/>
      <c r="H232" s="480"/>
      <c r="I232" s="480">
        <f t="shared" si="11"/>
        <v>0</v>
      </c>
      <c r="J232" s="480"/>
    </row>
    <row r="233" spans="1:13" hidden="1" x14ac:dyDescent="0.2">
      <c r="A233" s="42"/>
      <c r="B233" s="463"/>
      <c r="C233" s="463"/>
      <c r="D233" s="463"/>
      <c r="E233" s="487"/>
      <c r="F233" s="487"/>
      <c r="G233" s="480"/>
      <c r="H233" s="480"/>
      <c r="I233" s="480">
        <f t="shared" si="11"/>
        <v>0</v>
      </c>
      <c r="J233" s="480"/>
    </row>
    <row r="234" spans="1:13" hidden="1" x14ac:dyDescent="0.2">
      <c r="A234" s="42"/>
      <c r="B234" s="463"/>
      <c r="C234" s="463"/>
      <c r="D234" s="463"/>
      <c r="E234" s="487"/>
      <c r="F234" s="487"/>
      <c r="G234" s="480"/>
      <c r="H234" s="480"/>
      <c r="I234" s="480">
        <f t="shared" si="11"/>
        <v>0</v>
      </c>
      <c r="J234" s="480"/>
    </row>
    <row r="235" spans="1:13" hidden="1" x14ac:dyDescent="0.2">
      <c r="A235" s="42"/>
      <c r="B235" s="463"/>
      <c r="C235" s="463"/>
      <c r="D235" s="463"/>
      <c r="E235" s="487"/>
      <c r="F235" s="487"/>
      <c r="G235" s="480"/>
      <c r="H235" s="480"/>
      <c r="I235" s="480">
        <f t="shared" si="11"/>
        <v>0</v>
      </c>
      <c r="J235" s="480"/>
    </row>
    <row r="236" spans="1:13" hidden="1" x14ac:dyDescent="0.2">
      <c r="A236" s="42"/>
      <c r="B236" s="463"/>
      <c r="C236" s="463"/>
      <c r="D236" s="463"/>
      <c r="E236" s="487"/>
      <c r="F236" s="487"/>
      <c r="G236" s="480"/>
      <c r="H236" s="480"/>
      <c r="I236" s="480">
        <f t="shared" si="11"/>
        <v>0</v>
      </c>
      <c r="J236" s="480"/>
    </row>
    <row r="237" spans="1:13" hidden="1" x14ac:dyDescent="0.2">
      <c r="A237" s="42"/>
      <c r="B237" s="463"/>
      <c r="C237" s="463"/>
      <c r="D237" s="463"/>
      <c r="E237" s="487"/>
      <c r="F237" s="487"/>
      <c r="G237" s="480"/>
      <c r="H237" s="480"/>
      <c r="I237" s="480">
        <f t="shared" si="11"/>
        <v>0</v>
      </c>
      <c r="J237" s="480"/>
      <c r="K237" s="45"/>
      <c r="L237" s="45"/>
      <c r="M237" s="45"/>
    </row>
    <row r="238" spans="1:13" hidden="1" x14ac:dyDescent="0.2">
      <c r="A238" s="42"/>
      <c r="B238" s="463"/>
      <c r="C238" s="463"/>
      <c r="D238" s="463"/>
      <c r="E238" s="487"/>
      <c r="F238" s="487"/>
      <c r="G238" s="480" t="s">
        <v>14</v>
      </c>
      <c r="H238" s="480"/>
      <c r="I238" s="480">
        <f>SUM(I228:J237)</f>
        <v>0</v>
      </c>
      <c r="J238" s="480"/>
      <c r="L238" s="45" t="s">
        <v>35</v>
      </c>
      <c r="M238" s="45"/>
    </row>
    <row r="239" spans="1:13" hidden="1" x14ac:dyDescent="0.2">
      <c r="B239" s="185"/>
      <c r="C239" s="185"/>
      <c r="D239" s="185"/>
      <c r="K239" s="45"/>
      <c r="L239" s="45"/>
      <c r="M239" s="45"/>
    </row>
    <row r="240" spans="1:13" hidden="1" x14ac:dyDescent="0.2">
      <c r="K240" s="45" t="s">
        <v>249</v>
      </c>
      <c r="L240" s="45"/>
      <c r="M240" s="45"/>
    </row>
    <row r="241" spans="2:13" x14ac:dyDescent="0.2">
      <c r="B241" s="36" t="s">
        <v>183</v>
      </c>
      <c r="J241" s="45">
        <f>I238+I222+I206+I186+I174+I163+I148+I135+I120+J105+I90+J75+J56+J42+K28</f>
        <v>0</v>
      </c>
      <c r="K241" s="45">
        <f>'раздел 2'!G17</f>
        <v>0</v>
      </c>
      <c r="L241" s="45">
        <f>K241-J241</f>
        <v>0</v>
      </c>
      <c r="M241" s="45"/>
    </row>
    <row r="242" spans="2:13" x14ac:dyDescent="0.2">
      <c r="J242" s="45"/>
      <c r="K242" s="45"/>
      <c r="L242" s="45"/>
      <c r="M242" s="45"/>
    </row>
    <row r="243" spans="2:13" x14ac:dyDescent="0.2">
      <c r="K243" s="45"/>
      <c r="L243" s="45"/>
      <c r="M243" s="45"/>
    </row>
    <row r="244" spans="2:13" x14ac:dyDescent="0.2">
      <c r="K244" s="45"/>
      <c r="L244" s="45"/>
      <c r="M244" s="45"/>
    </row>
    <row r="245" spans="2:13" x14ac:dyDescent="0.2">
      <c r="K245" s="45"/>
      <c r="L245" s="45"/>
      <c r="M245" s="45"/>
    </row>
  </sheetData>
  <mergeCells count="489">
    <mergeCell ref="B237:D237"/>
    <mergeCell ref="E237:F237"/>
    <mergeCell ref="G237:H237"/>
    <mergeCell ref="I237:J237"/>
    <mergeCell ref="B238:D238"/>
    <mergeCell ref="E238:F238"/>
    <mergeCell ref="G238:H238"/>
    <mergeCell ref="I238:J238"/>
    <mergeCell ref="B235:D235"/>
    <mergeCell ref="E235:F235"/>
    <mergeCell ref="G235:H235"/>
    <mergeCell ref="I235:J235"/>
    <mergeCell ref="B236:D236"/>
    <mergeCell ref="E236:F236"/>
    <mergeCell ref="G236:H236"/>
    <mergeCell ref="I236:J236"/>
    <mergeCell ref="B233:D233"/>
    <mergeCell ref="E233:F233"/>
    <mergeCell ref="G233:H233"/>
    <mergeCell ref="I233:J233"/>
    <mergeCell ref="B234:D234"/>
    <mergeCell ref="E234:F234"/>
    <mergeCell ref="G234:H234"/>
    <mergeCell ref="I234:J234"/>
    <mergeCell ref="B231:D231"/>
    <mergeCell ref="E231:F231"/>
    <mergeCell ref="G231:H231"/>
    <mergeCell ref="I231:J231"/>
    <mergeCell ref="B232:D232"/>
    <mergeCell ref="E232:F232"/>
    <mergeCell ref="G232:H232"/>
    <mergeCell ref="I232:J232"/>
    <mergeCell ref="B229:D229"/>
    <mergeCell ref="E229:F229"/>
    <mergeCell ref="G229:H229"/>
    <mergeCell ref="I229:J229"/>
    <mergeCell ref="B230:D230"/>
    <mergeCell ref="E230:F230"/>
    <mergeCell ref="G230:H230"/>
    <mergeCell ref="I230:J230"/>
    <mergeCell ref="B227:D227"/>
    <mergeCell ref="E227:F227"/>
    <mergeCell ref="G227:H227"/>
    <mergeCell ref="I227:J227"/>
    <mergeCell ref="B228:D228"/>
    <mergeCell ref="E228:F228"/>
    <mergeCell ref="G228:H228"/>
    <mergeCell ref="I228:J228"/>
    <mergeCell ref="B222:F222"/>
    <mergeCell ref="G222:H222"/>
    <mergeCell ref="I222:J222"/>
    <mergeCell ref="B226:D226"/>
    <mergeCell ref="E226:F226"/>
    <mergeCell ref="G226:H226"/>
    <mergeCell ref="I226:J226"/>
    <mergeCell ref="B220:F220"/>
    <mergeCell ref="G220:H220"/>
    <mergeCell ref="I220:J220"/>
    <mergeCell ref="B221:F221"/>
    <mergeCell ref="G221:H221"/>
    <mergeCell ref="I221:J221"/>
    <mergeCell ref="B218:F218"/>
    <mergeCell ref="G218:H218"/>
    <mergeCell ref="I218:J218"/>
    <mergeCell ref="B219:F219"/>
    <mergeCell ref="G219:H219"/>
    <mergeCell ref="I219:J219"/>
    <mergeCell ref="B216:F216"/>
    <mergeCell ref="G216:H216"/>
    <mergeCell ref="I216:J216"/>
    <mergeCell ref="B217:F217"/>
    <mergeCell ref="G217:H217"/>
    <mergeCell ref="I217:J217"/>
    <mergeCell ref="B214:F214"/>
    <mergeCell ref="G214:H214"/>
    <mergeCell ref="I214:J214"/>
    <mergeCell ref="B215:F215"/>
    <mergeCell ref="G215:H215"/>
    <mergeCell ref="I215:J215"/>
    <mergeCell ref="B212:F212"/>
    <mergeCell ref="G212:H212"/>
    <mergeCell ref="I212:J212"/>
    <mergeCell ref="B213:F213"/>
    <mergeCell ref="G213:H213"/>
    <mergeCell ref="I213:J213"/>
    <mergeCell ref="B210:F210"/>
    <mergeCell ref="G210:H210"/>
    <mergeCell ref="I210:J210"/>
    <mergeCell ref="B211:F211"/>
    <mergeCell ref="G211:H211"/>
    <mergeCell ref="I211:J211"/>
    <mergeCell ref="B205:D205"/>
    <mergeCell ref="E205:F205"/>
    <mergeCell ref="G205:H205"/>
    <mergeCell ref="I205:J205"/>
    <mergeCell ref="B206:D206"/>
    <mergeCell ref="E206:F206"/>
    <mergeCell ref="G206:H206"/>
    <mergeCell ref="I206:J206"/>
    <mergeCell ref="B203:D203"/>
    <mergeCell ref="E203:F203"/>
    <mergeCell ref="G203:H203"/>
    <mergeCell ref="I203:J203"/>
    <mergeCell ref="B204:D204"/>
    <mergeCell ref="E204:F204"/>
    <mergeCell ref="G204:H204"/>
    <mergeCell ref="I204:J204"/>
    <mergeCell ref="B201:D201"/>
    <mergeCell ref="E201:F201"/>
    <mergeCell ref="G201:H201"/>
    <mergeCell ref="I201:J201"/>
    <mergeCell ref="B202:D202"/>
    <mergeCell ref="E202:F202"/>
    <mergeCell ref="G202:H202"/>
    <mergeCell ref="I202:J202"/>
    <mergeCell ref="B199:D199"/>
    <mergeCell ref="E199:F199"/>
    <mergeCell ref="G199:H199"/>
    <mergeCell ref="I199:J199"/>
    <mergeCell ref="B200:D200"/>
    <mergeCell ref="E200:F200"/>
    <mergeCell ref="G200:H200"/>
    <mergeCell ref="I200:J200"/>
    <mergeCell ref="B197:D197"/>
    <mergeCell ref="E197:F197"/>
    <mergeCell ref="G197:H197"/>
    <mergeCell ref="I197:J197"/>
    <mergeCell ref="B198:D198"/>
    <mergeCell ref="E198:F198"/>
    <mergeCell ref="G198:H198"/>
    <mergeCell ref="I198:J198"/>
    <mergeCell ref="B195:D195"/>
    <mergeCell ref="E195:F195"/>
    <mergeCell ref="G195:H195"/>
    <mergeCell ref="I195:J195"/>
    <mergeCell ref="B196:D196"/>
    <mergeCell ref="E196:F196"/>
    <mergeCell ref="G196:H196"/>
    <mergeCell ref="I196:J196"/>
    <mergeCell ref="B193:D193"/>
    <mergeCell ref="E193:F193"/>
    <mergeCell ref="G193:H193"/>
    <mergeCell ref="I193:J193"/>
    <mergeCell ref="B194:D194"/>
    <mergeCell ref="E194:F194"/>
    <mergeCell ref="G194:H194"/>
    <mergeCell ref="I194:J194"/>
    <mergeCell ref="B191:D191"/>
    <mergeCell ref="E191:F191"/>
    <mergeCell ref="G191:H191"/>
    <mergeCell ref="I191:J191"/>
    <mergeCell ref="B192:D192"/>
    <mergeCell ref="E192:F192"/>
    <mergeCell ref="G192:H192"/>
    <mergeCell ref="I192:J192"/>
    <mergeCell ref="B186:D186"/>
    <mergeCell ref="E186:F186"/>
    <mergeCell ref="G186:H186"/>
    <mergeCell ref="I186:J186"/>
    <mergeCell ref="B190:D190"/>
    <mergeCell ref="E190:F190"/>
    <mergeCell ref="G190:H190"/>
    <mergeCell ref="I190:J190"/>
    <mergeCell ref="B184:D184"/>
    <mergeCell ref="E184:F184"/>
    <mergeCell ref="G184:H184"/>
    <mergeCell ref="I184:J184"/>
    <mergeCell ref="B185:D185"/>
    <mergeCell ref="E185:F185"/>
    <mergeCell ref="G185:H185"/>
    <mergeCell ref="I185:J185"/>
    <mergeCell ref="B182:D182"/>
    <mergeCell ref="E182:F182"/>
    <mergeCell ref="G182:H182"/>
    <mergeCell ref="I182:J182"/>
    <mergeCell ref="B183:D183"/>
    <mergeCell ref="E183:F183"/>
    <mergeCell ref="G183:H183"/>
    <mergeCell ref="I183:J183"/>
    <mergeCell ref="B180:D180"/>
    <mergeCell ref="E180:F180"/>
    <mergeCell ref="G180:H180"/>
    <mergeCell ref="I180:J180"/>
    <mergeCell ref="B181:D181"/>
    <mergeCell ref="E181:F181"/>
    <mergeCell ref="G181:H181"/>
    <mergeCell ref="I181:J181"/>
    <mergeCell ref="B178:D178"/>
    <mergeCell ref="E178:F178"/>
    <mergeCell ref="G178:H178"/>
    <mergeCell ref="I178:J178"/>
    <mergeCell ref="B179:D179"/>
    <mergeCell ref="E179:F179"/>
    <mergeCell ref="G179:H179"/>
    <mergeCell ref="I179:J179"/>
    <mergeCell ref="B173:C173"/>
    <mergeCell ref="D173:E173"/>
    <mergeCell ref="G173:H173"/>
    <mergeCell ref="I173:J173"/>
    <mergeCell ref="B174:C174"/>
    <mergeCell ref="D174:E174"/>
    <mergeCell ref="G174:H174"/>
    <mergeCell ref="I174:J174"/>
    <mergeCell ref="B171:C171"/>
    <mergeCell ref="D171:E171"/>
    <mergeCell ref="G171:H171"/>
    <mergeCell ref="I171:J171"/>
    <mergeCell ref="B172:C172"/>
    <mergeCell ref="D172:E172"/>
    <mergeCell ref="G172:H172"/>
    <mergeCell ref="I172:J172"/>
    <mergeCell ref="B169:C169"/>
    <mergeCell ref="D169:E169"/>
    <mergeCell ref="G169:H169"/>
    <mergeCell ref="I169:J169"/>
    <mergeCell ref="B170:C170"/>
    <mergeCell ref="D170:E170"/>
    <mergeCell ref="G170:H170"/>
    <mergeCell ref="I170:J170"/>
    <mergeCell ref="B167:C167"/>
    <mergeCell ref="D167:E167"/>
    <mergeCell ref="G167:H167"/>
    <mergeCell ref="I167:J167"/>
    <mergeCell ref="B168:C168"/>
    <mergeCell ref="D168:E168"/>
    <mergeCell ref="G168:H168"/>
    <mergeCell ref="I168:J168"/>
    <mergeCell ref="B162:D162"/>
    <mergeCell ref="E162:F162"/>
    <mergeCell ref="G162:H162"/>
    <mergeCell ref="I162:J162"/>
    <mergeCell ref="B163:D163"/>
    <mergeCell ref="E163:F163"/>
    <mergeCell ref="G163:H163"/>
    <mergeCell ref="I163:J163"/>
    <mergeCell ref="B160:D160"/>
    <mergeCell ref="E160:F160"/>
    <mergeCell ref="G160:H160"/>
    <mergeCell ref="I160:J160"/>
    <mergeCell ref="B161:D161"/>
    <mergeCell ref="E161:F161"/>
    <mergeCell ref="G161:H161"/>
    <mergeCell ref="I161:J161"/>
    <mergeCell ref="B158:D158"/>
    <mergeCell ref="E158:F158"/>
    <mergeCell ref="G158:H158"/>
    <mergeCell ref="I158:J158"/>
    <mergeCell ref="B159:D159"/>
    <mergeCell ref="E159:F159"/>
    <mergeCell ref="G159:H159"/>
    <mergeCell ref="I159:J159"/>
    <mergeCell ref="B156:D156"/>
    <mergeCell ref="E156:F156"/>
    <mergeCell ref="G156:H156"/>
    <mergeCell ref="I156:J156"/>
    <mergeCell ref="B157:D157"/>
    <mergeCell ref="E157:F157"/>
    <mergeCell ref="G157:H157"/>
    <mergeCell ref="I157:J157"/>
    <mergeCell ref="B148:C148"/>
    <mergeCell ref="D148:E148"/>
    <mergeCell ref="G148:H148"/>
    <mergeCell ref="I148:J148"/>
    <mergeCell ref="B155:D155"/>
    <mergeCell ref="E155:F155"/>
    <mergeCell ref="G155:H155"/>
    <mergeCell ref="I155:J155"/>
    <mergeCell ref="B146:C146"/>
    <mergeCell ref="D146:E146"/>
    <mergeCell ref="G146:H146"/>
    <mergeCell ref="I146:J146"/>
    <mergeCell ref="B147:C147"/>
    <mergeCell ref="D147:E147"/>
    <mergeCell ref="G147:H147"/>
    <mergeCell ref="I147:J147"/>
    <mergeCell ref="B144:C144"/>
    <mergeCell ref="D144:E144"/>
    <mergeCell ref="G144:H144"/>
    <mergeCell ref="I144:J144"/>
    <mergeCell ref="B145:C145"/>
    <mergeCell ref="D145:E145"/>
    <mergeCell ref="G145:H145"/>
    <mergeCell ref="I145:J145"/>
    <mergeCell ref="B134:D134"/>
    <mergeCell ref="E134:F134"/>
    <mergeCell ref="G134:H134"/>
    <mergeCell ref="I134:J134"/>
    <mergeCell ref="B135:D135"/>
    <mergeCell ref="E135:F135"/>
    <mergeCell ref="G135:H135"/>
    <mergeCell ref="I135:J135"/>
    <mergeCell ref="B132:D132"/>
    <mergeCell ref="E132:F132"/>
    <mergeCell ref="G132:H132"/>
    <mergeCell ref="I132:J132"/>
    <mergeCell ref="B133:D133"/>
    <mergeCell ref="E133:F133"/>
    <mergeCell ref="G133:H133"/>
    <mergeCell ref="I133:J133"/>
    <mergeCell ref="B130:D130"/>
    <mergeCell ref="E130:F130"/>
    <mergeCell ref="G130:H130"/>
    <mergeCell ref="I130:J130"/>
    <mergeCell ref="B131:D131"/>
    <mergeCell ref="E131:F131"/>
    <mergeCell ref="G131:H131"/>
    <mergeCell ref="I131:J131"/>
    <mergeCell ref="B128:D128"/>
    <mergeCell ref="E128:F128"/>
    <mergeCell ref="G128:H128"/>
    <mergeCell ref="I128:J128"/>
    <mergeCell ref="B129:D129"/>
    <mergeCell ref="E129:F129"/>
    <mergeCell ref="G129:H129"/>
    <mergeCell ref="I129:J129"/>
    <mergeCell ref="B120:D120"/>
    <mergeCell ref="E120:F120"/>
    <mergeCell ref="G120:H120"/>
    <mergeCell ref="I120:J120"/>
    <mergeCell ref="B127:D127"/>
    <mergeCell ref="E127:F127"/>
    <mergeCell ref="G127:H127"/>
    <mergeCell ref="I127:J127"/>
    <mergeCell ref="B118:D118"/>
    <mergeCell ref="E118:F118"/>
    <mergeCell ref="G118:H118"/>
    <mergeCell ref="I118:J118"/>
    <mergeCell ref="B119:D119"/>
    <mergeCell ref="E119:F119"/>
    <mergeCell ref="G119:H119"/>
    <mergeCell ref="I119:J119"/>
    <mergeCell ref="B116:D116"/>
    <mergeCell ref="E116:F116"/>
    <mergeCell ref="G116:H116"/>
    <mergeCell ref="I116:J116"/>
    <mergeCell ref="B117:D117"/>
    <mergeCell ref="E117:F117"/>
    <mergeCell ref="G117:H117"/>
    <mergeCell ref="I117:J117"/>
    <mergeCell ref="B114:D114"/>
    <mergeCell ref="E114:F114"/>
    <mergeCell ref="G114:H114"/>
    <mergeCell ref="I114:J114"/>
    <mergeCell ref="B115:D115"/>
    <mergeCell ref="E115:F115"/>
    <mergeCell ref="G115:H115"/>
    <mergeCell ref="I115:J115"/>
    <mergeCell ref="B112:D112"/>
    <mergeCell ref="E112:F112"/>
    <mergeCell ref="G112:H112"/>
    <mergeCell ref="I112:J112"/>
    <mergeCell ref="B113:D113"/>
    <mergeCell ref="E113:F113"/>
    <mergeCell ref="G113:H113"/>
    <mergeCell ref="I113:J113"/>
    <mergeCell ref="B104:D104"/>
    <mergeCell ref="E104:F104"/>
    <mergeCell ref="H104:I104"/>
    <mergeCell ref="B105:D105"/>
    <mergeCell ref="E105:F105"/>
    <mergeCell ref="H105:I105"/>
    <mergeCell ref="B102:D102"/>
    <mergeCell ref="E102:F102"/>
    <mergeCell ref="H102:I102"/>
    <mergeCell ref="B103:D103"/>
    <mergeCell ref="E103:F103"/>
    <mergeCell ref="H103:I103"/>
    <mergeCell ref="B100:D100"/>
    <mergeCell ref="E100:F100"/>
    <mergeCell ref="H100:I100"/>
    <mergeCell ref="B101:D101"/>
    <mergeCell ref="E101:F101"/>
    <mergeCell ref="H101:I101"/>
    <mergeCell ref="B98:D98"/>
    <mergeCell ref="E98:F98"/>
    <mergeCell ref="H98:I98"/>
    <mergeCell ref="B99:D99"/>
    <mergeCell ref="E99:F99"/>
    <mergeCell ref="H99:I99"/>
    <mergeCell ref="B90:D90"/>
    <mergeCell ref="E90:F90"/>
    <mergeCell ref="G90:H90"/>
    <mergeCell ref="I90:J90"/>
    <mergeCell ref="B97:D97"/>
    <mergeCell ref="E97:F97"/>
    <mergeCell ref="H97:I97"/>
    <mergeCell ref="B88:D88"/>
    <mergeCell ref="E88:F88"/>
    <mergeCell ref="G88:H88"/>
    <mergeCell ref="I88:J88"/>
    <mergeCell ref="B89:D89"/>
    <mergeCell ref="E89:F89"/>
    <mergeCell ref="G89:H89"/>
    <mergeCell ref="I89:J89"/>
    <mergeCell ref="B86:D86"/>
    <mergeCell ref="E86:F86"/>
    <mergeCell ref="G86:H86"/>
    <mergeCell ref="I86:J86"/>
    <mergeCell ref="B87:D87"/>
    <mergeCell ref="E87:F87"/>
    <mergeCell ref="G87:H87"/>
    <mergeCell ref="I87:J87"/>
    <mergeCell ref="B84:D84"/>
    <mergeCell ref="E84:F84"/>
    <mergeCell ref="G84:H84"/>
    <mergeCell ref="I84:J84"/>
    <mergeCell ref="B85:D85"/>
    <mergeCell ref="E85:F85"/>
    <mergeCell ref="G85:H85"/>
    <mergeCell ref="I85:J85"/>
    <mergeCell ref="B76:H76"/>
    <mergeCell ref="B82:D82"/>
    <mergeCell ref="E82:F82"/>
    <mergeCell ref="G82:H82"/>
    <mergeCell ref="I82:J82"/>
    <mergeCell ref="B83:D83"/>
    <mergeCell ref="E83:F83"/>
    <mergeCell ref="G83:H83"/>
    <mergeCell ref="I83:J83"/>
    <mergeCell ref="B70:H70"/>
    <mergeCell ref="B71:H71"/>
    <mergeCell ref="B72:H72"/>
    <mergeCell ref="B73:H73"/>
    <mergeCell ref="B74:H74"/>
    <mergeCell ref="B75:H75"/>
    <mergeCell ref="B64:H64"/>
    <mergeCell ref="B65:H65"/>
    <mergeCell ref="B66:H66"/>
    <mergeCell ref="B67:H67"/>
    <mergeCell ref="B68:H68"/>
    <mergeCell ref="B69:H69"/>
    <mergeCell ref="B55:D55"/>
    <mergeCell ref="E55:G55"/>
    <mergeCell ref="A56:D56"/>
    <mergeCell ref="E56:G56"/>
    <mergeCell ref="B62:H62"/>
    <mergeCell ref="B63:H63"/>
    <mergeCell ref="B52:D52"/>
    <mergeCell ref="E52:G52"/>
    <mergeCell ref="B53:D53"/>
    <mergeCell ref="E53:G53"/>
    <mergeCell ref="B54:D54"/>
    <mergeCell ref="E54:G54"/>
    <mergeCell ref="B49:D49"/>
    <mergeCell ref="E49:G49"/>
    <mergeCell ref="B50:D50"/>
    <mergeCell ref="E50:G50"/>
    <mergeCell ref="B51:D51"/>
    <mergeCell ref="E51:G51"/>
    <mergeCell ref="B46:D46"/>
    <mergeCell ref="E46:G46"/>
    <mergeCell ref="B47:D47"/>
    <mergeCell ref="E47:G47"/>
    <mergeCell ref="B48:D48"/>
    <mergeCell ref="E48:G48"/>
    <mergeCell ref="B40:D40"/>
    <mergeCell ref="E40:G40"/>
    <mergeCell ref="B41:D41"/>
    <mergeCell ref="E41:G41"/>
    <mergeCell ref="A42:D42"/>
    <mergeCell ref="E42:G42"/>
    <mergeCell ref="B37:D37"/>
    <mergeCell ref="E37:G37"/>
    <mergeCell ref="B38:D38"/>
    <mergeCell ref="E38:G38"/>
    <mergeCell ref="B39:D39"/>
    <mergeCell ref="E39:G39"/>
    <mergeCell ref="B34:D34"/>
    <mergeCell ref="E34:G34"/>
    <mergeCell ref="B35:D35"/>
    <mergeCell ref="E35:G35"/>
    <mergeCell ref="B36:D36"/>
    <mergeCell ref="E36:G36"/>
    <mergeCell ref="E15:G15"/>
    <mergeCell ref="A28:B28"/>
    <mergeCell ref="B32:D32"/>
    <mergeCell ref="E32:G32"/>
    <mergeCell ref="B33:D33"/>
    <mergeCell ref="E33:G33"/>
    <mergeCell ref="C4:J5"/>
    <mergeCell ref="C6:J6"/>
    <mergeCell ref="A14:A16"/>
    <mergeCell ref="B14:B16"/>
    <mergeCell ref="C14:C16"/>
    <mergeCell ref="D14:G14"/>
    <mergeCell ref="H14:H16"/>
    <mergeCell ref="I14:I16"/>
    <mergeCell ref="J14:J16"/>
    <mergeCell ref="D15:D16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2"/>
  <sheetViews>
    <sheetView topLeftCell="A7" workbookViewId="0">
      <selection activeCell="C3" sqref="C3"/>
    </sheetView>
  </sheetViews>
  <sheetFormatPr defaultColWidth="8.85546875" defaultRowHeight="12" x14ac:dyDescent="0.2"/>
  <cols>
    <col min="1" max="1" width="4.7109375" style="36" customWidth="1"/>
    <col min="2" max="2" width="16.28515625" style="36" customWidth="1"/>
    <col min="3" max="3" width="7.5703125" style="36" customWidth="1"/>
    <col min="4" max="4" width="6.85546875" style="36" customWidth="1"/>
    <col min="5" max="5" width="7.85546875" style="36" customWidth="1"/>
    <col min="6" max="6" width="9" style="36" customWidth="1"/>
    <col min="7" max="7" width="10.28515625" style="36" customWidth="1"/>
    <col min="8" max="8" width="4.7109375" style="36" customWidth="1"/>
    <col min="9" max="9" width="9.7109375" style="36" customWidth="1"/>
    <col min="10" max="10" width="10.7109375" style="36" customWidth="1"/>
    <col min="11" max="11" width="9.7109375" style="36" customWidth="1"/>
    <col min="12" max="12" width="11.85546875" style="36" customWidth="1"/>
    <col min="13" max="13" width="10" style="36" bestFit="1" customWidth="1"/>
    <col min="14" max="16384" width="8.85546875" style="36"/>
  </cols>
  <sheetData>
    <row r="2" spans="1:28" x14ac:dyDescent="0.2">
      <c r="D2" s="36" t="s">
        <v>0</v>
      </c>
    </row>
    <row r="3" spans="1:28" x14ac:dyDescent="0.2">
      <c r="C3" s="18" t="s">
        <v>479</v>
      </c>
      <c r="D3" s="18"/>
      <c r="E3" s="18"/>
      <c r="F3" s="18"/>
      <c r="G3" s="18"/>
      <c r="H3" s="18"/>
      <c r="I3" s="18"/>
      <c r="J3" s="18"/>
    </row>
    <row r="4" spans="1:28" ht="12" customHeight="1" x14ac:dyDescent="0.2">
      <c r="C4" s="447" t="s">
        <v>323</v>
      </c>
      <c r="D4" s="447"/>
      <c r="E4" s="447"/>
      <c r="F4" s="447"/>
      <c r="G4" s="447"/>
      <c r="H4" s="447"/>
      <c r="I4" s="447"/>
      <c r="J4" s="447"/>
    </row>
    <row r="5" spans="1:28" x14ac:dyDescent="0.2">
      <c r="C5" s="447"/>
      <c r="D5" s="447"/>
      <c r="E5" s="447"/>
      <c r="F5" s="447"/>
      <c r="G5" s="447"/>
      <c r="H5" s="447"/>
      <c r="I5" s="447"/>
      <c r="J5" s="447"/>
    </row>
    <row r="6" spans="1:28" ht="28.9" customHeight="1" x14ac:dyDescent="0.2">
      <c r="C6" s="446" t="s">
        <v>186</v>
      </c>
      <c r="D6" s="446"/>
      <c r="E6" s="446"/>
      <c r="F6" s="446"/>
      <c r="G6" s="446"/>
      <c r="H6" s="446"/>
      <c r="I6" s="446"/>
      <c r="J6" s="44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3.15" customHeight="1" x14ac:dyDescent="0.2">
      <c r="C7" s="219"/>
      <c r="D7" s="219"/>
      <c r="E7" s="219"/>
      <c r="F7" s="219"/>
      <c r="G7" s="219"/>
      <c r="H7" s="219"/>
      <c r="I7" s="219"/>
      <c r="J7" s="21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38" customFormat="1" hidden="1" x14ac:dyDescent="0.2">
      <c r="B8" s="38" t="s">
        <v>1</v>
      </c>
    </row>
    <row r="9" spans="1:28" s="38" customFormat="1" hidden="1" x14ac:dyDescent="0.2"/>
    <row r="10" spans="1:28" hidden="1" x14ac:dyDescent="0.2">
      <c r="A10" s="36" t="s">
        <v>157</v>
      </c>
      <c r="D10" s="100"/>
      <c r="E10" s="100"/>
      <c r="F10" s="100"/>
    </row>
    <row r="11" spans="1:28" hidden="1" x14ac:dyDescent="0.2">
      <c r="A11" s="36" t="s">
        <v>56</v>
      </c>
      <c r="D11" s="100" t="s">
        <v>240</v>
      </c>
      <c r="E11" s="100"/>
      <c r="F11" s="100"/>
    </row>
    <row r="12" spans="1:28" hidden="1" x14ac:dyDescent="0.2"/>
    <row r="13" spans="1:28" hidden="1" x14ac:dyDescent="0.2">
      <c r="C13" s="36" t="s">
        <v>2</v>
      </c>
    </row>
    <row r="14" spans="1:28" ht="31.9" hidden="1" customHeight="1" x14ac:dyDescent="0.2">
      <c r="A14" s="520" t="s">
        <v>3</v>
      </c>
      <c r="B14" s="465" t="s">
        <v>4</v>
      </c>
      <c r="C14" s="465" t="s">
        <v>5</v>
      </c>
      <c r="D14" s="497" t="s">
        <v>6</v>
      </c>
      <c r="E14" s="497"/>
      <c r="F14" s="497"/>
      <c r="G14" s="497"/>
      <c r="H14" s="465" t="s">
        <v>12</v>
      </c>
      <c r="I14" s="465" t="s">
        <v>156</v>
      </c>
      <c r="J14" s="465" t="s">
        <v>62</v>
      </c>
    </row>
    <row r="15" spans="1:28" ht="19.149999999999999" hidden="1" customHeight="1" x14ac:dyDescent="0.2">
      <c r="A15" s="521"/>
      <c r="B15" s="465"/>
      <c r="C15" s="465"/>
      <c r="D15" s="516" t="s">
        <v>7</v>
      </c>
      <c r="E15" s="516" t="s">
        <v>8</v>
      </c>
      <c r="F15" s="516"/>
      <c r="G15" s="516"/>
      <c r="H15" s="465"/>
      <c r="I15" s="465"/>
      <c r="J15" s="465"/>
    </row>
    <row r="16" spans="1:28" ht="67.150000000000006" hidden="1" customHeight="1" x14ac:dyDescent="0.2">
      <c r="A16" s="522"/>
      <c r="B16" s="465"/>
      <c r="C16" s="465"/>
      <c r="D16" s="516"/>
      <c r="E16" s="39" t="s">
        <v>9</v>
      </c>
      <c r="F16" s="39" t="s">
        <v>10</v>
      </c>
      <c r="G16" s="39" t="s">
        <v>11</v>
      </c>
      <c r="H16" s="465"/>
      <c r="I16" s="465"/>
      <c r="J16" s="465"/>
    </row>
    <row r="17" spans="1:13" s="41" customFormat="1" ht="10.9" hidden="1" customHeight="1" x14ac:dyDescent="0.2">
      <c r="A17" s="238">
        <v>1</v>
      </c>
      <c r="B17" s="238">
        <v>2</v>
      </c>
      <c r="C17" s="238">
        <v>3</v>
      </c>
      <c r="D17" s="238">
        <v>4</v>
      </c>
      <c r="E17" s="238">
        <v>5</v>
      </c>
      <c r="F17" s="238">
        <v>6</v>
      </c>
      <c r="G17" s="238">
        <v>7</v>
      </c>
      <c r="H17" s="238">
        <v>8</v>
      </c>
      <c r="I17" s="238">
        <v>9</v>
      </c>
      <c r="J17" s="238">
        <v>10</v>
      </c>
    </row>
    <row r="18" spans="1:13" hidden="1" x14ac:dyDescent="0.2">
      <c r="A18" s="42">
        <v>1</v>
      </c>
      <c r="B18" s="43"/>
      <c r="C18" s="238"/>
      <c r="D18" s="44"/>
      <c r="E18" s="44"/>
      <c r="F18" s="44"/>
      <c r="G18" s="44"/>
      <c r="H18" s="44"/>
      <c r="I18" s="44"/>
      <c r="J18" s="44"/>
    </row>
    <row r="19" spans="1:13" ht="15.6" hidden="1" customHeight="1" x14ac:dyDescent="0.2">
      <c r="A19" s="517" t="s">
        <v>13</v>
      </c>
      <c r="B19" s="518"/>
      <c r="C19" s="238">
        <f>SUM(C18:C18)</f>
        <v>0</v>
      </c>
      <c r="D19" s="238"/>
      <c r="E19" s="238" t="s">
        <v>14</v>
      </c>
      <c r="F19" s="238" t="s">
        <v>14</v>
      </c>
      <c r="G19" s="238" t="s">
        <v>14</v>
      </c>
      <c r="H19" s="238" t="s">
        <v>14</v>
      </c>
      <c r="I19" s="238" t="s">
        <v>14</v>
      </c>
      <c r="J19" s="44">
        <f>SUM(J18:J18)</f>
        <v>0</v>
      </c>
      <c r="K19" s="45"/>
      <c r="L19" s="45"/>
      <c r="M19" s="45"/>
    </row>
    <row r="20" spans="1:13" hidden="1" x14ac:dyDescent="0.2"/>
    <row r="21" spans="1:13" hidden="1" x14ac:dyDescent="0.2">
      <c r="C21" s="36" t="s">
        <v>15</v>
      </c>
    </row>
    <row r="22" spans="1:13" hidden="1" x14ac:dyDescent="0.2"/>
    <row r="23" spans="1:13" ht="57" hidden="1" customHeight="1" x14ac:dyDescent="0.2">
      <c r="A23" s="46" t="s">
        <v>3</v>
      </c>
      <c r="B23" s="465" t="s">
        <v>16</v>
      </c>
      <c r="C23" s="465"/>
      <c r="D23" s="465"/>
      <c r="E23" s="465" t="s">
        <v>17</v>
      </c>
      <c r="F23" s="465"/>
      <c r="G23" s="465"/>
      <c r="H23" s="39" t="s">
        <v>18</v>
      </c>
      <c r="I23" s="39" t="s">
        <v>19</v>
      </c>
      <c r="J23" s="39" t="s">
        <v>20</v>
      </c>
    </row>
    <row r="24" spans="1:13" ht="15" hidden="1" customHeight="1" x14ac:dyDescent="0.2">
      <c r="A24" s="238">
        <v>1</v>
      </c>
      <c r="B24" s="465">
        <v>2</v>
      </c>
      <c r="C24" s="465"/>
      <c r="D24" s="465"/>
      <c r="E24" s="465">
        <v>3</v>
      </c>
      <c r="F24" s="465"/>
      <c r="G24" s="465"/>
      <c r="H24" s="238">
        <v>4</v>
      </c>
      <c r="I24" s="238">
        <v>5</v>
      </c>
      <c r="J24" s="238">
        <v>6</v>
      </c>
    </row>
    <row r="25" spans="1:13" hidden="1" x14ac:dyDescent="0.2">
      <c r="A25" s="42"/>
      <c r="B25" s="465"/>
      <c r="C25" s="465"/>
      <c r="D25" s="465"/>
      <c r="E25" s="465"/>
      <c r="F25" s="465"/>
      <c r="G25" s="465"/>
      <c r="H25" s="42"/>
      <c r="I25" s="42"/>
      <c r="J25" s="47">
        <f>E25*H25*I25</f>
        <v>0</v>
      </c>
    </row>
    <row r="26" spans="1:13" hidden="1" x14ac:dyDescent="0.2">
      <c r="A26" s="42"/>
      <c r="B26" s="465"/>
      <c r="C26" s="465"/>
      <c r="D26" s="465"/>
      <c r="E26" s="465"/>
      <c r="F26" s="465"/>
      <c r="G26" s="465"/>
      <c r="H26" s="42"/>
      <c r="I26" s="42"/>
      <c r="J26" s="47">
        <f t="shared" ref="J26:J32" si="0">E26*H26*I26</f>
        <v>0</v>
      </c>
    </row>
    <row r="27" spans="1:13" hidden="1" x14ac:dyDescent="0.2">
      <c r="A27" s="42"/>
      <c r="B27" s="465"/>
      <c r="C27" s="465"/>
      <c r="D27" s="465"/>
      <c r="E27" s="465"/>
      <c r="F27" s="465"/>
      <c r="G27" s="465"/>
      <c r="H27" s="42"/>
      <c r="I27" s="42"/>
      <c r="J27" s="47">
        <f t="shared" si="0"/>
        <v>0</v>
      </c>
    </row>
    <row r="28" spans="1:13" hidden="1" x14ac:dyDescent="0.2">
      <c r="A28" s="42"/>
      <c r="B28" s="465"/>
      <c r="C28" s="465"/>
      <c r="D28" s="465"/>
      <c r="E28" s="465"/>
      <c r="F28" s="465"/>
      <c r="G28" s="465"/>
      <c r="H28" s="42"/>
      <c r="I28" s="42"/>
      <c r="J28" s="47">
        <f t="shared" si="0"/>
        <v>0</v>
      </c>
    </row>
    <row r="29" spans="1:13" hidden="1" x14ac:dyDescent="0.2">
      <c r="A29" s="42"/>
      <c r="B29" s="465"/>
      <c r="C29" s="465"/>
      <c r="D29" s="465"/>
      <c r="E29" s="465"/>
      <c r="F29" s="465"/>
      <c r="G29" s="465"/>
      <c r="H29" s="42"/>
      <c r="I29" s="42"/>
      <c r="J29" s="47">
        <f t="shared" si="0"/>
        <v>0</v>
      </c>
    </row>
    <row r="30" spans="1:13" hidden="1" x14ac:dyDescent="0.2">
      <c r="A30" s="42"/>
      <c r="B30" s="465"/>
      <c r="C30" s="465"/>
      <c r="D30" s="465"/>
      <c r="E30" s="465"/>
      <c r="F30" s="465"/>
      <c r="G30" s="465"/>
      <c r="H30" s="42"/>
      <c r="I30" s="42"/>
      <c r="J30" s="47">
        <f t="shared" si="0"/>
        <v>0</v>
      </c>
    </row>
    <row r="31" spans="1:13" hidden="1" x14ac:dyDescent="0.2">
      <c r="A31" s="42"/>
      <c r="B31" s="465"/>
      <c r="C31" s="465"/>
      <c r="D31" s="465"/>
      <c r="E31" s="465"/>
      <c r="F31" s="465"/>
      <c r="G31" s="465"/>
      <c r="H31" s="42"/>
      <c r="I31" s="42"/>
      <c r="J31" s="47">
        <f t="shared" si="0"/>
        <v>0</v>
      </c>
    </row>
    <row r="32" spans="1:13" hidden="1" x14ac:dyDescent="0.2">
      <c r="A32" s="42"/>
      <c r="B32" s="465"/>
      <c r="C32" s="465"/>
      <c r="D32" s="465"/>
      <c r="E32" s="465"/>
      <c r="F32" s="465"/>
      <c r="G32" s="465"/>
      <c r="H32" s="42"/>
      <c r="I32" s="42"/>
      <c r="J32" s="47">
        <f t="shared" si="0"/>
        <v>0</v>
      </c>
    </row>
    <row r="33" spans="1:10" hidden="1" x14ac:dyDescent="0.2">
      <c r="A33" s="517" t="s">
        <v>13</v>
      </c>
      <c r="B33" s="523"/>
      <c r="C33" s="523"/>
      <c r="D33" s="518"/>
      <c r="E33" s="465" t="s">
        <v>14</v>
      </c>
      <c r="F33" s="465"/>
      <c r="G33" s="465"/>
      <c r="H33" s="238" t="s">
        <v>14</v>
      </c>
      <c r="I33" s="238" t="s">
        <v>14</v>
      </c>
      <c r="J33" s="47">
        <f>SUM(J25:J32)</f>
        <v>0</v>
      </c>
    </row>
    <row r="34" spans="1:10" hidden="1" x14ac:dyDescent="0.2"/>
    <row r="35" spans="1:10" hidden="1" x14ac:dyDescent="0.2">
      <c r="C35" s="36" t="s">
        <v>21</v>
      </c>
    </row>
    <row r="36" spans="1:10" hidden="1" x14ac:dyDescent="0.2"/>
    <row r="37" spans="1:10" ht="144" hidden="1" x14ac:dyDescent="0.2">
      <c r="A37" s="46" t="s">
        <v>3</v>
      </c>
      <c r="B37" s="465" t="s">
        <v>16</v>
      </c>
      <c r="C37" s="465"/>
      <c r="D37" s="465"/>
      <c r="E37" s="465" t="s">
        <v>22</v>
      </c>
      <c r="F37" s="465"/>
      <c r="G37" s="465"/>
      <c r="H37" s="39" t="s">
        <v>23</v>
      </c>
      <c r="I37" s="39" t="s">
        <v>24</v>
      </c>
      <c r="J37" s="39" t="s">
        <v>20</v>
      </c>
    </row>
    <row r="38" spans="1:10" hidden="1" x14ac:dyDescent="0.2">
      <c r="A38" s="238">
        <v>1</v>
      </c>
      <c r="B38" s="465">
        <v>2</v>
      </c>
      <c r="C38" s="465"/>
      <c r="D38" s="465"/>
      <c r="E38" s="465">
        <v>3</v>
      </c>
      <c r="F38" s="465"/>
      <c r="G38" s="465"/>
      <c r="H38" s="238">
        <v>4</v>
      </c>
      <c r="I38" s="238">
        <v>5</v>
      </c>
      <c r="J38" s="238">
        <v>6</v>
      </c>
    </row>
    <row r="39" spans="1:10" hidden="1" x14ac:dyDescent="0.2">
      <c r="A39" s="42"/>
      <c r="B39" s="465"/>
      <c r="C39" s="465"/>
      <c r="D39" s="465"/>
      <c r="E39" s="465"/>
      <c r="F39" s="465"/>
      <c r="G39" s="465"/>
      <c r="H39" s="42"/>
      <c r="I39" s="42"/>
      <c r="J39" s="47">
        <f>E39*H39*I39</f>
        <v>0</v>
      </c>
    </row>
    <row r="40" spans="1:10" hidden="1" x14ac:dyDescent="0.2">
      <c r="A40" s="42"/>
      <c r="B40" s="465"/>
      <c r="C40" s="465"/>
      <c r="D40" s="465"/>
      <c r="E40" s="465"/>
      <c r="F40" s="465"/>
      <c r="G40" s="465"/>
      <c r="H40" s="42"/>
      <c r="I40" s="42"/>
      <c r="J40" s="47">
        <f t="shared" ref="J40:J46" si="1">E40*H40*I40</f>
        <v>0</v>
      </c>
    </row>
    <row r="41" spans="1:10" hidden="1" x14ac:dyDescent="0.2">
      <c r="A41" s="42"/>
      <c r="B41" s="465"/>
      <c r="C41" s="465"/>
      <c r="D41" s="465"/>
      <c r="E41" s="465"/>
      <c r="F41" s="465"/>
      <c r="G41" s="465"/>
      <c r="H41" s="42"/>
      <c r="I41" s="42"/>
      <c r="J41" s="47">
        <f t="shared" si="1"/>
        <v>0</v>
      </c>
    </row>
    <row r="42" spans="1:10" hidden="1" x14ac:dyDescent="0.2">
      <c r="A42" s="42"/>
      <c r="B42" s="465"/>
      <c r="C42" s="465"/>
      <c r="D42" s="465"/>
      <c r="E42" s="465"/>
      <c r="F42" s="465"/>
      <c r="G42" s="465"/>
      <c r="H42" s="42"/>
      <c r="I42" s="42"/>
      <c r="J42" s="47">
        <f t="shared" si="1"/>
        <v>0</v>
      </c>
    </row>
    <row r="43" spans="1:10" hidden="1" x14ac:dyDescent="0.2">
      <c r="A43" s="42"/>
      <c r="B43" s="465"/>
      <c r="C43" s="465"/>
      <c r="D43" s="465"/>
      <c r="E43" s="465"/>
      <c r="F43" s="465"/>
      <c r="G43" s="465"/>
      <c r="H43" s="42"/>
      <c r="I43" s="42"/>
      <c r="J43" s="47">
        <f t="shared" si="1"/>
        <v>0</v>
      </c>
    </row>
    <row r="44" spans="1:10" hidden="1" x14ac:dyDescent="0.2">
      <c r="A44" s="42"/>
      <c r="B44" s="465"/>
      <c r="C44" s="465"/>
      <c r="D44" s="465"/>
      <c r="E44" s="465"/>
      <c r="F44" s="465"/>
      <c r="G44" s="465"/>
      <c r="H44" s="42"/>
      <c r="I44" s="42"/>
      <c r="J44" s="47">
        <f t="shared" si="1"/>
        <v>0</v>
      </c>
    </row>
    <row r="45" spans="1:10" hidden="1" x14ac:dyDescent="0.2">
      <c r="A45" s="42"/>
      <c r="B45" s="465"/>
      <c r="C45" s="465"/>
      <c r="D45" s="465"/>
      <c r="E45" s="465"/>
      <c r="F45" s="465"/>
      <c r="G45" s="465"/>
      <c r="H45" s="42"/>
      <c r="I45" s="42"/>
      <c r="J45" s="47">
        <f t="shared" si="1"/>
        <v>0</v>
      </c>
    </row>
    <row r="46" spans="1:10" hidden="1" x14ac:dyDescent="0.2">
      <c r="A46" s="42"/>
      <c r="B46" s="465"/>
      <c r="C46" s="465"/>
      <c r="D46" s="465"/>
      <c r="E46" s="465"/>
      <c r="F46" s="465"/>
      <c r="G46" s="465"/>
      <c r="H46" s="42"/>
      <c r="I46" s="42"/>
      <c r="J46" s="47">
        <f t="shared" si="1"/>
        <v>0</v>
      </c>
    </row>
    <row r="47" spans="1:10" hidden="1" x14ac:dyDescent="0.2">
      <c r="A47" s="517" t="s">
        <v>13</v>
      </c>
      <c r="B47" s="523"/>
      <c r="C47" s="523"/>
      <c r="D47" s="518"/>
      <c r="E47" s="465" t="s">
        <v>14</v>
      </c>
      <c r="F47" s="465"/>
      <c r="G47" s="465"/>
      <c r="H47" s="238" t="s">
        <v>14</v>
      </c>
      <c r="I47" s="238" t="s">
        <v>14</v>
      </c>
      <c r="J47" s="47">
        <f>SUM(J39:J46)</f>
        <v>0</v>
      </c>
    </row>
    <row r="48" spans="1:10" hidden="1" x14ac:dyDescent="0.2"/>
    <row r="49" spans="1:10" hidden="1" x14ac:dyDescent="0.2">
      <c r="C49" s="36" t="s">
        <v>25</v>
      </c>
    </row>
    <row r="50" spans="1:10" hidden="1" x14ac:dyDescent="0.2">
      <c r="C50" s="36" t="s">
        <v>26</v>
      </c>
    </row>
    <row r="51" spans="1:10" hidden="1" x14ac:dyDescent="0.2">
      <c r="C51" s="36" t="s">
        <v>27</v>
      </c>
    </row>
    <row r="52" spans="1:10" hidden="1" x14ac:dyDescent="0.2"/>
    <row r="53" spans="1:10" ht="78.599999999999994" hidden="1" customHeight="1" x14ac:dyDescent="0.2">
      <c r="A53" s="39" t="s">
        <v>3</v>
      </c>
      <c r="B53" s="465" t="s">
        <v>28</v>
      </c>
      <c r="C53" s="465"/>
      <c r="D53" s="465"/>
      <c r="E53" s="465"/>
      <c r="F53" s="465"/>
      <c r="G53" s="465"/>
      <c r="H53" s="465"/>
      <c r="I53" s="39" t="s">
        <v>29</v>
      </c>
      <c r="J53" s="39" t="s">
        <v>30</v>
      </c>
    </row>
    <row r="54" spans="1:10" hidden="1" x14ac:dyDescent="0.2">
      <c r="A54" s="238">
        <v>1</v>
      </c>
      <c r="B54" s="524">
        <v>2</v>
      </c>
      <c r="C54" s="524"/>
      <c r="D54" s="524"/>
      <c r="E54" s="524"/>
      <c r="F54" s="524"/>
      <c r="G54" s="524"/>
      <c r="H54" s="524"/>
      <c r="I54" s="238">
        <v>3</v>
      </c>
      <c r="J54" s="238">
        <v>4</v>
      </c>
    </row>
    <row r="55" spans="1:10" hidden="1" x14ac:dyDescent="0.2">
      <c r="A55" s="238">
        <v>1</v>
      </c>
      <c r="B55" s="525" t="s">
        <v>31</v>
      </c>
      <c r="C55" s="525"/>
      <c r="D55" s="525"/>
      <c r="E55" s="525"/>
      <c r="F55" s="525"/>
      <c r="G55" s="525"/>
      <c r="H55" s="525"/>
      <c r="I55" s="238" t="s">
        <v>14</v>
      </c>
      <c r="J55" s="42"/>
    </row>
    <row r="56" spans="1:10" ht="25.9" hidden="1" customHeight="1" x14ac:dyDescent="0.2">
      <c r="A56" s="238" t="s">
        <v>32</v>
      </c>
      <c r="B56" s="526" t="s">
        <v>36</v>
      </c>
      <c r="C56" s="526"/>
      <c r="D56" s="526"/>
      <c r="E56" s="526"/>
      <c r="F56" s="526"/>
      <c r="G56" s="526"/>
      <c r="H56" s="526"/>
      <c r="I56" s="238"/>
      <c r="J56" s="44">
        <f>J19*22%</f>
        <v>0</v>
      </c>
    </row>
    <row r="57" spans="1:10" hidden="1" x14ac:dyDescent="0.2">
      <c r="A57" s="238" t="s">
        <v>33</v>
      </c>
      <c r="B57" s="525" t="s">
        <v>42</v>
      </c>
      <c r="C57" s="525"/>
      <c r="D57" s="525"/>
      <c r="E57" s="525"/>
      <c r="F57" s="525"/>
      <c r="G57" s="525"/>
      <c r="H57" s="525"/>
      <c r="I57" s="238"/>
      <c r="J57" s="44"/>
    </row>
    <row r="58" spans="1:10" ht="24" hidden="1" customHeight="1" x14ac:dyDescent="0.2">
      <c r="A58" s="238" t="s">
        <v>34</v>
      </c>
      <c r="B58" s="526" t="s">
        <v>37</v>
      </c>
      <c r="C58" s="526"/>
      <c r="D58" s="526"/>
      <c r="E58" s="526"/>
      <c r="F58" s="526"/>
      <c r="G58" s="526"/>
      <c r="H58" s="526"/>
      <c r="I58" s="238"/>
      <c r="J58" s="44"/>
    </row>
    <row r="59" spans="1:10" hidden="1" x14ac:dyDescent="0.2">
      <c r="A59" s="238">
        <v>2</v>
      </c>
      <c r="B59" s="525" t="s">
        <v>38</v>
      </c>
      <c r="C59" s="525"/>
      <c r="D59" s="525"/>
      <c r="E59" s="525"/>
      <c r="F59" s="525"/>
      <c r="G59" s="525"/>
      <c r="H59" s="525"/>
      <c r="I59" s="238" t="s">
        <v>14</v>
      </c>
      <c r="J59" s="44"/>
    </row>
    <row r="60" spans="1:10" ht="34.9" hidden="1" customHeight="1" x14ac:dyDescent="0.2">
      <c r="A60" s="238" t="s">
        <v>39</v>
      </c>
      <c r="B60" s="526" t="s">
        <v>40</v>
      </c>
      <c r="C60" s="526"/>
      <c r="D60" s="526"/>
      <c r="E60" s="526"/>
      <c r="F60" s="526"/>
      <c r="G60" s="526"/>
      <c r="H60" s="526"/>
      <c r="I60" s="238"/>
      <c r="J60" s="44">
        <f>J19*2.9%</f>
        <v>0</v>
      </c>
    </row>
    <row r="61" spans="1:10" hidden="1" x14ac:dyDescent="0.2">
      <c r="A61" s="238" t="s">
        <v>41</v>
      </c>
      <c r="B61" s="525" t="s">
        <v>45</v>
      </c>
      <c r="C61" s="525"/>
      <c r="D61" s="525"/>
      <c r="E61" s="525"/>
      <c r="F61" s="525"/>
      <c r="G61" s="525"/>
      <c r="H61" s="525"/>
      <c r="I61" s="238"/>
      <c r="J61" s="44"/>
    </row>
    <row r="62" spans="1:10" ht="27" hidden="1" customHeight="1" x14ac:dyDescent="0.2">
      <c r="A62" s="48" t="s">
        <v>43</v>
      </c>
      <c r="B62" s="526" t="s">
        <v>44</v>
      </c>
      <c r="C62" s="526"/>
      <c r="D62" s="526"/>
      <c r="E62" s="526"/>
      <c r="F62" s="526"/>
      <c r="G62" s="526"/>
      <c r="H62" s="526"/>
      <c r="I62" s="238"/>
      <c r="J62" s="44">
        <f>J19*0.2%</f>
        <v>0</v>
      </c>
    </row>
    <row r="63" spans="1:10" ht="22.9" hidden="1" customHeight="1" x14ac:dyDescent="0.2">
      <c r="A63" s="238" t="s">
        <v>46</v>
      </c>
      <c r="B63" s="526" t="s">
        <v>47</v>
      </c>
      <c r="C63" s="526"/>
      <c r="D63" s="526"/>
      <c r="E63" s="526"/>
      <c r="F63" s="526"/>
      <c r="G63" s="526"/>
      <c r="H63" s="526"/>
      <c r="I63" s="238"/>
      <c r="J63" s="44"/>
    </row>
    <row r="64" spans="1:10" ht="25.15" hidden="1" customHeight="1" x14ac:dyDescent="0.2">
      <c r="A64" s="238" t="s">
        <v>48</v>
      </c>
      <c r="B64" s="526" t="s">
        <v>49</v>
      </c>
      <c r="C64" s="526"/>
      <c r="D64" s="526"/>
      <c r="E64" s="526"/>
      <c r="F64" s="526"/>
      <c r="G64" s="526"/>
      <c r="H64" s="526"/>
      <c r="I64" s="238"/>
      <c r="J64" s="44"/>
    </row>
    <row r="65" spans="1:13" ht="24.6" hidden="1" customHeight="1" x14ac:dyDescent="0.2">
      <c r="A65" s="238">
        <v>3</v>
      </c>
      <c r="B65" s="526" t="s">
        <v>50</v>
      </c>
      <c r="C65" s="526"/>
      <c r="D65" s="526"/>
      <c r="E65" s="526"/>
      <c r="F65" s="526"/>
      <c r="G65" s="526"/>
      <c r="H65" s="526"/>
      <c r="I65" s="238"/>
      <c r="J65" s="44">
        <f>J19*5.1%</f>
        <v>0</v>
      </c>
    </row>
    <row r="66" spans="1:13" hidden="1" x14ac:dyDescent="0.2">
      <c r="A66" s="238"/>
      <c r="B66" s="527" t="s">
        <v>13</v>
      </c>
      <c r="C66" s="527"/>
      <c r="D66" s="527"/>
      <c r="E66" s="527"/>
      <c r="F66" s="527"/>
      <c r="G66" s="527"/>
      <c r="H66" s="527"/>
      <c r="I66" s="238" t="s">
        <v>14</v>
      </c>
      <c r="J66" s="44">
        <f>SUM(J56:J65)</f>
        <v>0</v>
      </c>
      <c r="K66" s="45"/>
      <c r="L66" s="45"/>
      <c r="M66" s="45"/>
    </row>
    <row r="67" spans="1:13" hidden="1" x14ac:dyDescent="0.2">
      <c r="B67" s="529"/>
      <c r="C67" s="529"/>
      <c r="D67" s="529"/>
      <c r="E67" s="529"/>
      <c r="F67" s="529"/>
      <c r="G67" s="529"/>
      <c r="H67" s="529"/>
    </row>
    <row r="68" spans="1:13" s="38" customFormat="1" hidden="1" x14ac:dyDescent="0.2">
      <c r="B68" s="38" t="s">
        <v>91</v>
      </c>
    </row>
    <row r="69" spans="1:13" hidden="1" x14ac:dyDescent="0.2"/>
    <row r="70" spans="1:13" hidden="1" x14ac:dyDescent="0.2">
      <c r="A70" s="36" t="s">
        <v>57</v>
      </c>
      <c r="E70" s="36">
        <v>244</v>
      </c>
    </row>
    <row r="71" spans="1:13" hidden="1" x14ac:dyDescent="0.2">
      <c r="A71" s="36" t="s">
        <v>56</v>
      </c>
      <c r="D71" s="100" t="s">
        <v>240</v>
      </c>
      <c r="E71" s="100"/>
      <c r="F71" s="100"/>
    </row>
    <row r="72" spans="1:13" hidden="1" x14ac:dyDescent="0.2"/>
    <row r="73" spans="1:13" ht="37.9" hidden="1" customHeight="1" x14ac:dyDescent="0.2">
      <c r="A73" s="43" t="s">
        <v>3</v>
      </c>
      <c r="B73" s="465" t="s">
        <v>51</v>
      </c>
      <c r="C73" s="465"/>
      <c r="D73" s="465"/>
      <c r="E73" s="465" t="s">
        <v>52</v>
      </c>
      <c r="F73" s="465"/>
      <c r="G73" s="497" t="s">
        <v>53</v>
      </c>
      <c r="H73" s="497"/>
      <c r="I73" s="497" t="s">
        <v>54</v>
      </c>
      <c r="J73" s="497"/>
    </row>
    <row r="74" spans="1:13" hidden="1" x14ac:dyDescent="0.2">
      <c r="A74" s="42">
        <v>1</v>
      </c>
      <c r="B74" s="465">
        <v>2</v>
      </c>
      <c r="C74" s="465"/>
      <c r="D74" s="465"/>
      <c r="E74" s="465">
        <v>3</v>
      </c>
      <c r="F74" s="465"/>
      <c r="G74" s="497">
        <v>4</v>
      </c>
      <c r="H74" s="497"/>
      <c r="I74" s="497">
        <v>5</v>
      </c>
      <c r="J74" s="497"/>
    </row>
    <row r="75" spans="1:13" hidden="1" x14ac:dyDescent="0.2">
      <c r="A75" s="42"/>
      <c r="B75" s="495"/>
      <c r="C75" s="495"/>
      <c r="D75" s="495"/>
      <c r="E75" s="465"/>
      <c r="F75" s="465"/>
      <c r="G75" s="497"/>
      <c r="H75" s="497"/>
      <c r="I75" s="528">
        <f>E75*G75</f>
        <v>0</v>
      </c>
      <c r="J75" s="528"/>
    </row>
    <row r="76" spans="1:13" hidden="1" x14ac:dyDescent="0.2">
      <c r="A76" s="42"/>
      <c r="B76" s="495"/>
      <c r="C76" s="495"/>
      <c r="D76" s="495"/>
      <c r="E76" s="465"/>
      <c r="F76" s="465"/>
      <c r="G76" s="497"/>
      <c r="H76" s="497"/>
      <c r="I76" s="528">
        <f t="shared" ref="I76:I80" si="2">E76*G76</f>
        <v>0</v>
      </c>
      <c r="J76" s="528"/>
    </row>
    <row r="77" spans="1:13" hidden="1" x14ac:dyDescent="0.2">
      <c r="A77" s="42"/>
      <c r="B77" s="495"/>
      <c r="C77" s="495"/>
      <c r="D77" s="495"/>
      <c r="E77" s="465"/>
      <c r="F77" s="465"/>
      <c r="G77" s="497"/>
      <c r="H77" s="497"/>
      <c r="I77" s="528">
        <f t="shared" si="2"/>
        <v>0</v>
      </c>
      <c r="J77" s="528"/>
    </row>
    <row r="78" spans="1:13" hidden="1" x14ac:dyDescent="0.2">
      <c r="A78" s="42"/>
      <c r="B78" s="495"/>
      <c r="C78" s="495"/>
      <c r="D78" s="495"/>
      <c r="E78" s="465"/>
      <c r="F78" s="465"/>
      <c r="G78" s="497"/>
      <c r="H78" s="497"/>
      <c r="I78" s="528">
        <f t="shared" si="2"/>
        <v>0</v>
      </c>
      <c r="J78" s="528"/>
    </row>
    <row r="79" spans="1:13" hidden="1" x14ac:dyDescent="0.2">
      <c r="A79" s="42"/>
      <c r="B79" s="495"/>
      <c r="C79" s="495"/>
      <c r="D79" s="495"/>
      <c r="E79" s="465"/>
      <c r="F79" s="465"/>
      <c r="G79" s="497"/>
      <c r="H79" s="497"/>
      <c r="I79" s="528">
        <f t="shared" si="2"/>
        <v>0</v>
      </c>
      <c r="J79" s="528"/>
    </row>
    <row r="80" spans="1:13" hidden="1" x14ac:dyDescent="0.2">
      <c r="A80" s="42"/>
      <c r="B80" s="495"/>
      <c r="C80" s="495"/>
      <c r="D80" s="495"/>
      <c r="E80" s="465"/>
      <c r="F80" s="465"/>
      <c r="G80" s="497"/>
      <c r="H80" s="497"/>
      <c r="I80" s="528">
        <f t="shared" si="2"/>
        <v>0</v>
      </c>
      <c r="J80" s="528"/>
    </row>
    <row r="81" spans="1:12" hidden="1" x14ac:dyDescent="0.2">
      <c r="A81" s="42"/>
      <c r="B81" s="465" t="s">
        <v>13</v>
      </c>
      <c r="C81" s="465"/>
      <c r="D81" s="465"/>
      <c r="E81" s="465" t="s">
        <v>14</v>
      </c>
      <c r="F81" s="465"/>
      <c r="G81" s="497" t="s">
        <v>14</v>
      </c>
      <c r="H81" s="497"/>
      <c r="I81" s="528">
        <f>SUM(I75:J80)</f>
        <v>0</v>
      </c>
      <c r="J81" s="497"/>
    </row>
    <row r="82" spans="1:12" hidden="1" x14ac:dyDescent="0.2"/>
    <row r="83" spans="1:12" s="38" customFormat="1" hidden="1" x14ac:dyDescent="0.2">
      <c r="B83" s="38" t="s">
        <v>55</v>
      </c>
    </row>
    <row r="84" spans="1:12" hidden="1" x14ac:dyDescent="0.2"/>
    <row r="85" spans="1:12" hidden="1" x14ac:dyDescent="0.2">
      <c r="A85" s="36" t="s">
        <v>59</v>
      </c>
      <c r="E85" s="36">
        <v>851.85299999999995</v>
      </c>
    </row>
    <row r="86" spans="1:12" hidden="1" x14ac:dyDescent="0.2">
      <c r="A86" s="36" t="s">
        <v>56</v>
      </c>
      <c r="D86" s="100" t="s">
        <v>240</v>
      </c>
      <c r="E86" s="100"/>
      <c r="F86" s="100"/>
    </row>
    <row r="87" spans="1:12" hidden="1" x14ac:dyDescent="0.2"/>
    <row r="88" spans="1:12" ht="52.9" hidden="1" customHeight="1" x14ac:dyDescent="0.2">
      <c r="A88" s="43" t="s">
        <v>3</v>
      </c>
      <c r="B88" s="465" t="s">
        <v>16</v>
      </c>
      <c r="C88" s="465"/>
      <c r="D88" s="465"/>
      <c r="E88" s="465" t="s">
        <v>60</v>
      </c>
      <c r="F88" s="465"/>
      <c r="G88" s="229" t="s">
        <v>61</v>
      </c>
      <c r="H88" s="465" t="s">
        <v>92</v>
      </c>
      <c r="I88" s="465"/>
      <c r="J88" s="97"/>
    </row>
    <row r="89" spans="1:12" s="52" customFormat="1" ht="8.4499999999999993" hidden="1" customHeight="1" x14ac:dyDescent="0.2">
      <c r="A89" s="50">
        <v>1</v>
      </c>
      <c r="B89" s="530">
        <v>2</v>
      </c>
      <c r="C89" s="530"/>
      <c r="D89" s="530"/>
      <c r="E89" s="530">
        <v>3</v>
      </c>
      <c r="F89" s="530"/>
      <c r="G89" s="236">
        <v>4</v>
      </c>
      <c r="H89" s="466">
        <v>5</v>
      </c>
      <c r="I89" s="466"/>
      <c r="J89" s="98"/>
    </row>
    <row r="90" spans="1:12" hidden="1" x14ac:dyDescent="0.2">
      <c r="A90" s="42">
        <v>1</v>
      </c>
      <c r="B90" s="495"/>
      <c r="C90" s="495"/>
      <c r="D90" s="495"/>
      <c r="E90" s="452"/>
      <c r="F90" s="452"/>
      <c r="G90" s="227"/>
      <c r="H90" s="480">
        <f>E90*G90/100</f>
        <v>0</v>
      </c>
      <c r="I90" s="480"/>
      <c r="J90" s="99"/>
      <c r="L90" s="45"/>
    </row>
    <row r="91" spans="1:12" hidden="1" x14ac:dyDescent="0.2">
      <c r="A91" s="42">
        <v>2</v>
      </c>
      <c r="B91" s="495"/>
      <c r="C91" s="495"/>
      <c r="D91" s="495"/>
      <c r="E91" s="452"/>
      <c r="F91" s="452"/>
      <c r="G91" s="227"/>
      <c r="H91" s="480">
        <f>E91*G91/100</f>
        <v>0</v>
      </c>
      <c r="I91" s="480"/>
      <c r="J91" s="99"/>
      <c r="L91" s="45"/>
    </row>
    <row r="92" spans="1:12" hidden="1" x14ac:dyDescent="0.2">
      <c r="A92" s="42"/>
      <c r="B92" s="495"/>
      <c r="C92" s="495"/>
      <c r="D92" s="495"/>
      <c r="E92" s="452"/>
      <c r="F92" s="452"/>
      <c r="G92" s="227"/>
      <c r="H92" s="480">
        <f t="shared" ref="H92:H95" si="3">E92*G92/100</f>
        <v>0</v>
      </c>
      <c r="I92" s="480"/>
      <c r="J92" s="99"/>
      <c r="L92" s="45"/>
    </row>
    <row r="93" spans="1:12" hidden="1" x14ac:dyDescent="0.2">
      <c r="A93" s="42"/>
      <c r="B93" s="495"/>
      <c r="C93" s="495"/>
      <c r="D93" s="495"/>
      <c r="E93" s="452"/>
      <c r="F93" s="452"/>
      <c r="G93" s="227"/>
      <c r="H93" s="480">
        <f t="shared" si="3"/>
        <v>0</v>
      </c>
      <c r="I93" s="480"/>
      <c r="J93" s="99"/>
      <c r="L93" s="45"/>
    </row>
    <row r="94" spans="1:12" hidden="1" x14ac:dyDescent="0.2">
      <c r="A94" s="42"/>
      <c r="B94" s="495"/>
      <c r="C94" s="495"/>
      <c r="D94" s="495"/>
      <c r="E94" s="452"/>
      <c r="F94" s="452"/>
      <c r="G94" s="227"/>
      <c r="H94" s="480">
        <f t="shared" si="3"/>
        <v>0</v>
      </c>
      <c r="I94" s="480"/>
      <c r="J94" s="99"/>
      <c r="L94" s="45"/>
    </row>
    <row r="95" spans="1:12" hidden="1" x14ac:dyDescent="0.2">
      <c r="A95" s="42"/>
      <c r="B95" s="495"/>
      <c r="C95" s="495"/>
      <c r="D95" s="495"/>
      <c r="E95" s="452"/>
      <c r="F95" s="452"/>
      <c r="G95" s="227"/>
      <c r="H95" s="480">
        <f t="shared" si="3"/>
        <v>0</v>
      </c>
      <c r="I95" s="480"/>
      <c r="J95" s="99"/>
      <c r="L95" s="45"/>
    </row>
    <row r="96" spans="1:12" hidden="1" x14ac:dyDescent="0.2">
      <c r="A96" s="42"/>
      <c r="B96" s="465" t="s">
        <v>13</v>
      </c>
      <c r="C96" s="465"/>
      <c r="D96" s="465"/>
      <c r="E96" s="452" t="s">
        <v>14</v>
      </c>
      <c r="F96" s="452"/>
      <c r="G96" s="227" t="s">
        <v>14</v>
      </c>
      <c r="H96" s="480">
        <f>SUM(H90:I95)</f>
        <v>0</v>
      </c>
      <c r="I96" s="480"/>
      <c r="J96" s="99"/>
      <c r="L96" s="45"/>
    </row>
    <row r="97" spans="1:10" hidden="1" x14ac:dyDescent="0.2"/>
    <row r="98" spans="1:10" s="38" customFormat="1" hidden="1" x14ac:dyDescent="0.2">
      <c r="B98" s="38" t="s">
        <v>63</v>
      </c>
    </row>
    <row r="99" spans="1:10" hidden="1" x14ac:dyDescent="0.2"/>
    <row r="100" spans="1:10" hidden="1" x14ac:dyDescent="0.2">
      <c r="A100" s="36" t="s">
        <v>59</v>
      </c>
    </row>
    <row r="101" spans="1:10" hidden="1" x14ac:dyDescent="0.2">
      <c r="A101" s="36" t="s">
        <v>56</v>
      </c>
      <c r="D101" s="100" t="s">
        <v>240</v>
      </c>
      <c r="E101" s="100"/>
      <c r="F101" s="100"/>
    </row>
    <row r="102" spans="1:10" hidden="1" x14ac:dyDescent="0.2"/>
    <row r="103" spans="1:10" ht="24.6" hidden="1" customHeight="1" x14ac:dyDescent="0.2">
      <c r="A103" s="43" t="s">
        <v>3</v>
      </c>
      <c r="B103" s="465" t="s">
        <v>51</v>
      </c>
      <c r="C103" s="465"/>
      <c r="D103" s="465"/>
      <c r="E103" s="465" t="s">
        <v>64</v>
      </c>
      <c r="F103" s="465"/>
      <c r="G103" s="465" t="s">
        <v>53</v>
      </c>
      <c r="H103" s="465"/>
      <c r="I103" s="465" t="s">
        <v>65</v>
      </c>
      <c r="J103" s="465"/>
    </row>
    <row r="104" spans="1:10" hidden="1" x14ac:dyDescent="0.2">
      <c r="A104" s="42">
        <v>1</v>
      </c>
      <c r="B104" s="465">
        <v>2</v>
      </c>
      <c r="C104" s="465"/>
      <c r="D104" s="465"/>
      <c r="E104" s="465">
        <v>3</v>
      </c>
      <c r="F104" s="465"/>
      <c r="G104" s="497">
        <v>4</v>
      </c>
      <c r="H104" s="497"/>
      <c r="I104" s="497">
        <v>5</v>
      </c>
      <c r="J104" s="497"/>
    </row>
    <row r="105" spans="1:10" hidden="1" x14ac:dyDescent="0.2">
      <c r="A105" s="42"/>
      <c r="B105" s="495"/>
      <c r="C105" s="495"/>
      <c r="D105" s="495"/>
      <c r="E105" s="465"/>
      <c r="F105" s="465"/>
      <c r="G105" s="497"/>
      <c r="H105" s="497"/>
      <c r="I105" s="528">
        <f>E105:E105+G105</f>
        <v>0</v>
      </c>
      <c r="J105" s="528"/>
    </row>
    <row r="106" spans="1:10" hidden="1" x14ac:dyDescent="0.2">
      <c r="A106" s="42"/>
      <c r="B106" s="495"/>
      <c r="C106" s="495"/>
      <c r="D106" s="495"/>
      <c r="E106" s="465"/>
      <c r="F106" s="465"/>
      <c r="G106" s="497"/>
      <c r="H106" s="497"/>
      <c r="I106" s="528">
        <f t="shared" ref="I106:I110" si="4">E106:E106+G106</f>
        <v>0</v>
      </c>
      <c r="J106" s="528"/>
    </row>
    <row r="107" spans="1:10" hidden="1" x14ac:dyDescent="0.2">
      <c r="A107" s="42"/>
      <c r="B107" s="495"/>
      <c r="C107" s="495"/>
      <c r="D107" s="495"/>
      <c r="E107" s="465"/>
      <c r="F107" s="465"/>
      <c r="G107" s="497"/>
      <c r="H107" s="497"/>
      <c r="I107" s="528">
        <f t="shared" si="4"/>
        <v>0</v>
      </c>
      <c r="J107" s="528"/>
    </row>
    <row r="108" spans="1:10" hidden="1" x14ac:dyDescent="0.2">
      <c r="A108" s="42"/>
      <c r="B108" s="495"/>
      <c r="C108" s="495"/>
      <c r="D108" s="495"/>
      <c r="E108" s="465"/>
      <c r="F108" s="465"/>
      <c r="G108" s="497"/>
      <c r="H108" s="497"/>
      <c r="I108" s="528">
        <f t="shared" si="4"/>
        <v>0</v>
      </c>
      <c r="J108" s="528"/>
    </row>
    <row r="109" spans="1:10" hidden="1" x14ac:dyDescent="0.2">
      <c r="A109" s="42"/>
      <c r="B109" s="495"/>
      <c r="C109" s="495"/>
      <c r="D109" s="495"/>
      <c r="E109" s="465"/>
      <c r="F109" s="465"/>
      <c r="G109" s="497"/>
      <c r="H109" s="497"/>
      <c r="I109" s="528">
        <f t="shared" si="4"/>
        <v>0</v>
      </c>
      <c r="J109" s="528"/>
    </row>
    <row r="110" spans="1:10" hidden="1" x14ac:dyDescent="0.2">
      <c r="A110" s="42"/>
      <c r="B110" s="495"/>
      <c r="C110" s="495"/>
      <c r="D110" s="495"/>
      <c r="E110" s="465"/>
      <c r="F110" s="465"/>
      <c r="G110" s="497"/>
      <c r="H110" s="497"/>
      <c r="I110" s="528">
        <f t="shared" si="4"/>
        <v>0</v>
      </c>
      <c r="J110" s="528"/>
    </row>
    <row r="111" spans="1:10" hidden="1" x14ac:dyDescent="0.2">
      <c r="A111" s="42"/>
      <c r="B111" s="465" t="s">
        <v>13</v>
      </c>
      <c r="C111" s="465"/>
      <c r="D111" s="465"/>
      <c r="E111" s="465" t="s">
        <v>14</v>
      </c>
      <c r="F111" s="465"/>
      <c r="G111" s="497" t="s">
        <v>14</v>
      </c>
      <c r="H111" s="497"/>
      <c r="I111" s="528">
        <f>SUM(I105:J110)</f>
        <v>0</v>
      </c>
      <c r="J111" s="497"/>
    </row>
    <row r="112" spans="1:10" hidden="1" x14ac:dyDescent="0.2"/>
    <row r="113" spans="1:10" s="38" customFormat="1" hidden="1" x14ac:dyDescent="0.2">
      <c r="B113" s="38" t="s">
        <v>66</v>
      </c>
    </row>
    <row r="114" spans="1:10" hidden="1" x14ac:dyDescent="0.2"/>
    <row r="115" spans="1:10" hidden="1" x14ac:dyDescent="0.2">
      <c r="A115" s="36" t="s">
        <v>59</v>
      </c>
      <c r="E115" s="36">
        <v>244</v>
      </c>
    </row>
    <row r="116" spans="1:10" hidden="1" x14ac:dyDescent="0.2">
      <c r="A116" s="36" t="s">
        <v>56</v>
      </c>
      <c r="D116" s="100" t="s">
        <v>240</v>
      </c>
      <c r="E116" s="100"/>
      <c r="F116" s="100"/>
    </row>
    <row r="117" spans="1:10" hidden="1" x14ac:dyDescent="0.2"/>
    <row r="118" spans="1:10" ht="23.45" hidden="1" customHeight="1" x14ac:dyDescent="0.2">
      <c r="A118" s="43" t="s">
        <v>3</v>
      </c>
      <c r="B118" s="465" t="s">
        <v>51</v>
      </c>
      <c r="C118" s="465"/>
      <c r="D118" s="465"/>
      <c r="E118" s="465" t="s">
        <v>64</v>
      </c>
      <c r="F118" s="465"/>
      <c r="G118" s="465" t="s">
        <v>53</v>
      </c>
      <c r="H118" s="465"/>
      <c r="I118" s="465" t="s">
        <v>65</v>
      </c>
      <c r="J118" s="465"/>
    </row>
    <row r="119" spans="1:10" hidden="1" x14ac:dyDescent="0.2">
      <c r="A119" s="42">
        <v>1</v>
      </c>
      <c r="B119" s="465">
        <v>2</v>
      </c>
      <c r="C119" s="465"/>
      <c r="D119" s="465"/>
      <c r="E119" s="465">
        <v>3</v>
      </c>
      <c r="F119" s="465"/>
      <c r="G119" s="497">
        <v>4</v>
      </c>
      <c r="H119" s="497"/>
      <c r="I119" s="497">
        <v>5</v>
      </c>
      <c r="J119" s="497"/>
    </row>
    <row r="120" spans="1:10" hidden="1" x14ac:dyDescent="0.2">
      <c r="A120" s="42"/>
      <c r="B120" s="495"/>
      <c r="C120" s="495"/>
      <c r="D120" s="495"/>
      <c r="E120" s="465"/>
      <c r="F120" s="465"/>
      <c r="G120" s="497"/>
      <c r="H120" s="497"/>
      <c r="I120" s="528">
        <f>E120:E120+G120</f>
        <v>0</v>
      </c>
      <c r="J120" s="528"/>
    </row>
    <row r="121" spans="1:10" hidden="1" x14ac:dyDescent="0.2">
      <c r="A121" s="42"/>
      <c r="B121" s="495"/>
      <c r="C121" s="495"/>
      <c r="D121" s="495"/>
      <c r="E121" s="465"/>
      <c r="F121" s="465"/>
      <c r="G121" s="497"/>
      <c r="H121" s="497"/>
      <c r="I121" s="528">
        <f t="shared" ref="I121:I125" si="5">E121:E121+G121</f>
        <v>0</v>
      </c>
      <c r="J121" s="528"/>
    </row>
    <row r="122" spans="1:10" hidden="1" x14ac:dyDescent="0.2">
      <c r="A122" s="42"/>
      <c r="B122" s="495"/>
      <c r="C122" s="495"/>
      <c r="D122" s="495"/>
      <c r="E122" s="465"/>
      <c r="F122" s="465"/>
      <c r="G122" s="497"/>
      <c r="H122" s="497"/>
      <c r="I122" s="528">
        <f t="shared" si="5"/>
        <v>0</v>
      </c>
      <c r="J122" s="528"/>
    </row>
    <row r="123" spans="1:10" hidden="1" x14ac:dyDescent="0.2">
      <c r="A123" s="42"/>
      <c r="B123" s="495"/>
      <c r="C123" s="495"/>
      <c r="D123" s="495"/>
      <c r="E123" s="465"/>
      <c r="F123" s="465"/>
      <c r="G123" s="497"/>
      <c r="H123" s="497"/>
      <c r="I123" s="528">
        <f t="shared" si="5"/>
        <v>0</v>
      </c>
      <c r="J123" s="528"/>
    </row>
    <row r="124" spans="1:10" hidden="1" x14ac:dyDescent="0.2">
      <c r="A124" s="42"/>
      <c r="B124" s="495"/>
      <c r="C124" s="495"/>
      <c r="D124" s="495"/>
      <c r="E124" s="465"/>
      <c r="F124" s="465"/>
      <c r="G124" s="497"/>
      <c r="H124" s="497"/>
      <c r="I124" s="528">
        <f t="shared" si="5"/>
        <v>0</v>
      </c>
      <c r="J124" s="528"/>
    </row>
    <row r="125" spans="1:10" hidden="1" x14ac:dyDescent="0.2">
      <c r="A125" s="42"/>
      <c r="B125" s="495"/>
      <c r="C125" s="495"/>
      <c r="D125" s="495"/>
      <c r="E125" s="465"/>
      <c r="F125" s="465"/>
      <c r="G125" s="497"/>
      <c r="H125" s="497"/>
      <c r="I125" s="528">
        <f t="shared" si="5"/>
        <v>0</v>
      </c>
      <c r="J125" s="528"/>
    </row>
    <row r="126" spans="1:10" hidden="1" x14ac:dyDescent="0.2">
      <c r="A126" s="42"/>
      <c r="B126" s="465" t="s">
        <v>13</v>
      </c>
      <c r="C126" s="465"/>
      <c r="D126" s="465"/>
      <c r="E126" s="465" t="s">
        <v>14</v>
      </c>
      <c r="F126" s="465"/>
      <c r="G126" s="497" t="s">
        <v>14</v>
      </c>
      <c r="H126" s="497"/>
      <c r="I126" s="528">
        <f>SUM(I120:J125)</f>
        <v>0</v>
      </c>
      <c r="J126" s="497"/>
    </row>
    <row r="127" spans="1:10" hidden="1" x14ac:dyDescent="0.2"/>
    <row r="128" spans="1:10" s="38" customFormat="1" hidden="1" x14ac:dyDescent="0.2">
      <c r="B128" s="38" t="s">
        <v>67</v>
      </c>
    </row>
    <row r="129" spans="1:10" hidden="1" x14ac:dyDescent="0.2"/>
    <row r="130" spans="1:10" hidden="1" x14ac:dyDescent="0.2">
      <c r="A130" s="36" t="s">
        <v>59</v>
      </c>
      <c r="E130" s="36">
        <v>244</v>
      </c>
    </row>
    <row r="131" spans="1:10" hidden="1" x14ac:dyDescent="0.2">
      <c r="A131" s="36" t="s">
        <v>56</v>
      </c>
      <c r="D131" s="100" t="s">
        <v>240</v>
      </c>
      <c r="E131" s="100"/>
      <c r="F131" s="100"/>
    </row>
    <row r="132" spans="1:10" hidden="1" x14ac:dyDescent="0.2"/>
    <row r="133" spans="1:10" hidden="1" x14ac:dyDescent="0.2">
      <c r="C133" s="36" t="s">
        <v>72</v>
      </c>
    </row>
    <row r="134" spans="1:10" hidden="1" x14ac:dyDescent="0.2"/>
    <row r="135" spans="1:10" ht="27" hidden="1" customHeight="1" x14ac:dyDescent="0.2">
      <c r="A135" s="229" t="s">
        <v>3</v>
      </c>
      <c r="B135" s="465" t="s">
        <v>16</v>
      </c>
      <c r="C135" s="465"/>
      <c r="D135" s="465" t="s">
        <v>68</v>
      </c>
      <c r="E135" s="465"/>
      <c r="F135" s="230" t="s">
        <v>69</v>
      </c>
      <c r="G135" s="497" t="s">
        <v>70</v>
      </c>
      <c r="H135" s="497"/>
      <c r="I135" s="465" t="s">
        <v>71</v>
      </c>
      <c r="J135" s="465"/>
    </row>
    <row r="136" spans="1:10" hidden="1" x14ac:dyDescent="0.2">
      <c r="A136" s="55">
        <v>1</v>
      </c>
      <c r="B136" s="494">
        <v>2</v>
      </c>
      <c r="C136" s="494"/>
      <c r="D136" s="494">
        <v>3</v>
      </c>
      <c r="E136" s="494"/>
      <c r="F136" s="55">
        <v>4</v>
      </c>
      <c r="G136" s="496">
        <v>5</v>
      </c>
      <c r="H136" s="496"/>
      <c r="I136" s="494">
        <v>6</v>
      </c>
      <c r="J136" s="494"/>
    </row>
    <row r="137" spans="1:10" hidden="1" x14ac:dyDescent="0.2">
      <c r="A137" s="238"/>
      <c r="B137" s="495"/>
      <c r="C137" s="495"/>
      <c r="D137" s="452"/>
      <c r="E137" s="452"/>
      <c r="F137" s="56"/>
      <c r="G137" s="480"/>
      <c r="H137" s="480"/>
      <c r="I137" s="452">
        <f>D137*F137*G137</f>
        <v>0</v>
      </c>
      <c r="J137" s="452"/>
    </row>
    <row r="138" spans="1:10" hidden="1" x14ac:dyDescent="0.2">
      <c r="A138" s="238"/>
      <c r="B138" s="495"/>
      <c r="C138" s="495"/>
      <c r="D138" s="452"/>
      <c r="E138" s="452"/>
      <c r="F138" s="56"/>
      <c r="G138" s="480"/>
      <c r="H138" s="480"/>
      <c r="I138" s="452">
        <f t="shared" ref="I138" si="6">D138*F138*G138</f>
        <v>0</v>
      </c>
      <c r="J138" s="452"/>
    </row>
    <row r="139" spans="1:10" hidden="1" x14ac:dyDescent="0.2">
      <c r="A139" s="238"/>
      <c r="B139" s="465" t="s">
        <v>13</v>
      </c>
      <c r="C139" s="465"/>
      <c r="D139" s="452" t="s">
        <v>14</v>
      </c>
      <c r="E139" s="452"/>
      <c r="F139" s="56" t="s">
        <v>14</v>
      </c>
      <c r="G139" s="480" t="s">
        <v>14</v>
      </c>
      <c r="H139" s="480"/>
      <c r="I139" s="452">
        <f>SUM(I137:J138)</f>
        <v>0</v>
      </c>
      <c r="J139" s="452"/>
    </row>
    <row r="140" spans="1:10" hidden="1" x14ac:dyDescent="0.2"/>
    <row r="141" spans="1:10" hidden="1" x14ac:dyDescent="0.2">
      <c r="A141" s="38"/>
      <c r="C141" s="36" t="s">
        <v>250</v>
      </c>
      <c r="D141" s="38"/>
      <c r="E141" s="38"/>
      <c r="F141" s="38"/>
      <c r="G141" s="38"/>
      <c r="H141" s="38"/>
      <c r="I141" s="38"/>
      <c r="J141" s="38"/>
    </row>
    <row r="142" spans="1:10" hidden="1" x14ac:dyDescent="0.2"/>
    <row r="143" spans="1:10" hidden="1" x14ac:dyDescent="0.2">
      <c r="A143" s="36" t="s">
        <v>59</v>
      </c>
      <c r="E143" s="36">
        <v>244</v>
      </c>
    </row>
    <row r="144" spans="1:10" hidden="1" x14ac:dyDescent="0.2">
      <c r="A144" s="36" t="s">
        <v>56</v>
      </c>
      <c r="D144" s="100" t="s">
        <v>240</v>
      </c>
      <c r="E144" s="100"/>
      <c r="F144" s="100"/>
    </row>
    <row r="145" spans="1:10" hidden="1" x14ac:dyDescent="0.2"/>
    <row r="146" spans="1:10" ht="24.6" hidden="1" customHeight="1" x14ac:dyDescent="0.2">
      <c r="A146" s="43" t="s">
        <v>3</v>
      </c>
      <c r="B146" s="465" t="s">
        <v>16</v>
      </c>
      <c r="C146" s="465"/>
      <c r="D146" s="465"/>
      <c r="E146" s="465" t="s">
        <v>173</v>
      </c>
      <c r="F146" s="465"/>
      <c r="G146" s="465" t="s">
        <v>74</v>
      </c>
      <c r="H146" s="465"/>
      <c r="I146" s="465" t="s">
        <v>75</v>
      </c>
      <c r="J146" s="465"/>
    </row>
    <row r="147" spans="1:10" hidden="1" x14ac:dyDescent="0.2">
      <c r="A147" s="57">
        <v>1</v>
      </c>
      <c r="B147" s="530">
        <v>2</v>
      </c>
      <c r="C147" s="530"/>
      <c r="D147" s="530"/>
      <c r="E147" s="530">
        <v>3</v>
      </c>
      <c r="F147" s="530"/>
      <c r="G147" s="466">
        <v>4</v>
      </c>
      <c r="H147" s="466"/>
      <c r="I147" s="466">
        <v>5</v>
      </c>
      <c r="J147" s="466"/>
    </row>
    <row r="148" spans="1:10" hidden="1" x14ac:dyDescent="0.2">
      <c r="A148" s="42"/>
      <c r="B148" s="495"/>
      <c r="C148" s="495"/>
      <c r="D148" s="495"/>
      <c r="E148" s="465"/>
      <c r="F148" s="465"/>
      <c r="G148" s="497"/>
      <c r="H148" s="497"/>
      <c r="I148" s="528">
        <f>E148:E148*G148</f>
        <v>0</v>
      </c>
      <c r="J148" s="528"/>
    </row>
    <row r="149" spans="1:10" hidden="1" x14ac:dyDescent="0.2">
      <c r="A149" s="42"/>
      <c r="B149" s="495"/>
      <c r="C149" s="495"/>
      <c r="D149" s="495"/>
      <c r="E149" s="465"/>
      <c r="F149" s="465"/>
      <c r="G149" s="497"/>
      <c r="H149" s="497"/>
      <c r="I149" s="528">
        <f t="shared" ref="I149:I153" si="7">E149:E149*G149</f>
        <v>0</v>
      </c>
      <c r="J149" s="528"/>
    </row>
    <row r="150" spans="1:10" hidden="1" x14ac:dyDescent="0.2">
      <c r="A150" s="42"/>
      <c r="B150" s="495"/>
      <c r="C150" s="495"/>
      <c r="D150" s="495"/>
      <c r="E150" s="465"/>
      <c r="F150" s="465"/>
      <c r="G150" s="497"/>
      <c r="H150" s="497"/>
      <c r="I150" s="528">
        <f t="shared" si="7"/>
        <v>0</v>
      </c>
      <c r="J150" s="528"/>
    </row>
    <row r="151" spans="1:10" hidden="1" x14ac:dyDescent="0.2">
      <c r="A151" s="42"/>
      <c r="B151" s="495"/>
      <c r="C151" s="495"/>
      <c r="D151" s="495"/>
      <c r="E151" s="465"/>
      <c r="F151" s="465"/>
      <c r="G151" s="497"/>
      <c r="H151" s="497"/>
      <c r="I151" s="528">
        <f t="shared" si="7"/>
        <v>0</v>
      </c>
      <c r="J151" s="528"/>
    </row>
    <row r="152" spans="1:10" hidden="1" x14ac:dyDescent="0.2">
      <c r="A152" s="42"/>
      <c r="B152" s="495"/>
      <c r="C152" s="495"/>
      <c r="D152" s="495"/>
      <c r="E152" s="465"/>
      <c r="F152" s="465"/>
      <c r="G152" s="497"/>
      <c r="H152" s="497"/>
      <c r="I152" s="528">
        <f t="shared" si="7"/>
        <v>0</v>
      </c>
      <c r="J152" s="528"/>
    </row>
    <row r="153" spans="1:10" hidden="1" x14ac:dyDescent="0.2">
      <c r="A153" s="42"/>
      <c r="B153" s="495"/>
      <c r="C153" s="495"/>
      <c r="D153" s="495"/>
      <c r="E153" s="465"/>
      <c r="F153" s="465"/>
      <c r="G153" s="497"/>
      <c r="H153" s="497"/>
      <c r="I153" s="528">
        <f t="shared" si="7"/>
        <v>0</v>
      </c>
      <c r="J153" s="528"/>
    </row>
    <row r="154" spans="1:10" hidden="1" x14ac:dyDescent="0.2">
      <c r="A154" s="42"/>
      <c r="B154" s="465" t="s">
        <v>13</v>
      </c>
      <c r="C154" s="465"/>
      <c r="D154" s="465"/>
      <c r="E154" s="465" t="s">
        <v>14</v>
      </c>
      <c r="F154" s="465"/>
      <c r="G154" s="497" t="s">
        <v>14</v>
      </c>
      <c r="H154" s="497"/>
      <c r="I154" s="528">
        <f>SUM(I148:J153)</f>
        <v>0</v>
      </c>
      <c r="J154" s="497"/>
    </row>
    <row r="155" spans="1:10" hidden="1" x14ac:dyDescent="0.2"/>
    <row r="156" spans="1:10" hidden="1" x14ac:dyDescent="0.2">
      <c r="C156" s="36" t="s">
        <v>77</v>
      </c>
    </row>
    <row r="157" spans="1:10" hidden="1" x14ac:dyDescent="0.2"/>
    <row r="158" spans="1:10" ht="34.9" hidden="1" customHeight="1" x14ac:dyDescent="0.2">
      <c r="A158" s="229" t="s">
        <v>3</v>
      </c>
      <c r="B158" s="465" t="s">
        <v>51</v>
      </c>
      <c r="C158" s="465"/>
      <c r="D158" s="465" t="s">
        <v>78</v>
      </c>
      <c r="E158" s="465"/>
      <c r="F158" s="230" t="s">
        <v>79</v>
      </c>
      <c r="G158" s="497" t="s">
        <v>80</v>
      </c>
      <c r="H158" s="497"/>
      <c r="I158" s="465" t="s">
        <v>71</v>
      </c>
      <c r="J158" s="465"/>
    </row>
    <row r="159" spans="1:10" s="58" customFormat="1" ht="9.6" hidden="1" customHeight="1" x14ac:dyDescent="0.2">
      <c r="A159" s="50">
        <v>1</v>
      </c>
      <c r="B159" s="530">
        <v>2</v>
      </c>
      <c r="C159" s="530"/>
      <c r="D159" s="530">
        <v>3</v>
      </c>
      <c r="E159" s="530"/>
      <c r="F159" s="50">
        <v>4</v>
      </c>
      <c r="G159" s="466">
        <v>5</v>
      </c>
      <c r="H159" s="466"/>
      <c r="I159" s="530">
        <v>6</v>
      </c>
      <c r="J159" s="530"/>
    </row>
    <row r="160" spans="1:10" hidden="1" x14ac:dyDescent="0.2">
      <c r="A160" s="238"/>
      <c r="B160" s="495"/>
      <c r="C160" s="495"/>
      <c r="D160" s="452"/>
      <c r="E160" s="452"/>
      <c r="F160" s="56"/>
      <c r="G160" s="480"/>
      <c r="H160" s="480"/>
      <c r="I160" s="452">
        <f>F160*G160*D160</f>
        <v>0</v>
      </c>
      <c r="J160" s="452"/>
    </row>
    <row r="161" spans="1:11" hidden="1" x14ac:dyDescent="0.2">
      <c r="A161" s="238"/>
      <c r="B161" s="495"/>
      <c r="C161" s="495"/>
      <c r="D161" s="452"/>
      <c r="E161" s="452"/>
      <c r="F161" s="56"/>
      <c r="G161" s="480"/>
      <c r="H161" s="480"/>
      <c r="I161" s="452">
        <f>F161*G161*D161</f>
        <v>0</v>
      </c>
      <c r="J161" s="452"/>
    </row>
    <row r="162" spans="1:11" hidden="1" x14ac:dyDescent="0.2">
      <c r="A162" s="238"/>
      <c r="B162" s="495"/>
      <c r="C162" s="495"/>
      <c r="D162" s="452"/>
      <c r="E162" s="452"/>
      <c r="F162" s="56"/>
      <c r="G162" s="480"/>
      <c r="H162" s="480"/>
      <c r="I162" s="452">
        <f t="shared" ref="I162:I164" si="8">F162*G162*D162</f>
        <v>0</v>
      </c>
      <c r="J162" s="452"/>
    </row>
    <row r="163" spans="1:11" hidden="1" x14ac:dyDescent="0.2">
      <c r="A163" s="238"/>
      <c r="B163" s="495"/>
      <c r="C163" s="495"/>
      <c r="D163" s="452"/>
      <c r="E163" s="452"/>
      <c r="F163" s="56"/>
      <c r="G163" s="480"/>
      <c r="H163" s="480"/>
      <c r="I163" s="452">
        <f t="shared" si="8"/>
        <v>0</v>
      </c>
      <c r="J163" s="452"/>
    </row>
    <row r="164" spans="1:11" hidden="1" x14ac:dyDescent="0.2">
      <c r="A164" s="238"/>
      <c r="B164" s="495"/>
      <c r="C164" s="495"/>
      <c r="D164" s="452"/>
      <c r="E164" s="452"/>
      <c r="F164" s="56"/>
      <c r="G164" s="480"/>
      <c r="H164" s="480"/>
      <c r="I164" s="452">
        <f t="shared" si="8"/>
        <v>0</v>
      </c>
      <c r="J164" s="452"/>
    </row>
    <row r="165" spans="1:11" hidden="1" x14ac:dyDescent="0.2">
      <c r="A165" s="238"/>
      <c r="B165" s="465" t="s">
        <v>13</v>
      </c>
      <c r="C165" s="465"/>
      <c r="D165" s="452" t="s">
        <v>14</v>
      </c>
      <c r="E165" s="452"/>
      <c r="F165" s="56" t="s">
        <v>14</v>
      </c>
      <c r="G165" s="480" t="s">
        <v>14</v>
      </c>
      <c r="H165" s="480"/>
      <c r="I165" s="452">
        <f>SUM(I160:J164)</f>
        <v>0</v>
      </c>
      <c r="J165" s="452"/>
      <c r="K165" s="45"/>
    </row>
    <row r="166" spans="1:11" hidden="1" x14ac:dyDescent="0.2"/>
    <row r="167" spans="1:11" hidden="1" x14ac:dyDescent="0.2">
      <c r="C167" s="36" t="s">
        <v>76</v>
      </c>
    </row>
    <row r="168" spans="1:11" hidden="1" x14ac:dyDescent="0.2"/>
    <row r="169" spans="1:11" ht="24.6" hidden="1" customHeight="1" x14ac:dyDescent="0.2">
      <c r="A169" s="43" t="s">
        <v>3</v>
      </c>
      <c r="B169" s="465" t="s">
        <v>51</v>
      </c>
      <c r="C169" s="465"/>
      <c r="D169" s="465"/>
      <c r="E169" s="465" t="s">
        <v>81</v>
      </c>
      <c r="F169" s="465"/>
      <c r="G169" s="465" t="s">
        <v>82</v>
      </c>
      <c r="H169" s="465"/>
      <c r="I169" s="465" t="s">
        <v>83</v>
      </c>
      <c r="J169" s="465"/>
    </row>
    <row r="170" spans="1:11" hidden="1" x14ac:dyDescent="0.2">
      <c r="A170" s="42">
        <v>1</v>
      </c>
      <c r="B170" s="465">
        <v>2</v>
      </c>
      <c r="C170" s="465"/>
      <c r="D170" s="465"/>
      <c r="E170" s="465">
        <v>3</v>
      </c>
      <c r="F170" s="465"/>
      <c r="G170" s="497">
        <v>4</v>
      </c>
      <c r="H170" s="497"/>
      <c r="I170" s="497">
        <v>5</v>
      </c>
      <c r="J170" s="497"/>
    </row>
    <row r="171" spans="1:11" hidden="1" x14ac:dyDescent="0.2">
      <c r="A171" s="42"/>
      <c r="B171" s="495"/>
      <c r="C171" s="495"/>
      <c r="D171" s="495"/>
      <c r="E171" s="465"/>
      <c r="F171" s="465"/>
      <c r="G171" s="497"/>
      <c r="H171" s="497"/>
      <c r="I171" s="528">
        <f>E171:E171*G171</f>
        <v>0</v>
      </c>
      <c r="J171" s="528"/>
    </row>
    <row r="172" spans="1:11" hidden="1" x14ac:dyDescent="0.2">
      <c r="A172" s="42"/>
      <c r="B172" s="495"/>
      <c r="C172" s="495"/>
      <c r="D172" s="495"/>
      <c r="E172" s="465"/>
      <c r="F172" s="465"/>
      <c r="G172" s="497"/>
      <c r="H172" s="497"/>
      <c r="I172" s="528">
        <f t="shared" ref="I172:I176" si="9">E172:E172*G172</f>
        <v>0</v>
      </c>
      <c r="J172" s="528"/>
    </row>
    <row r="173" spans="1:11" hidden="1" x14ac:dyDescent="0.2">
      <c r="A173" s="42"/>
      <c r="B173" s="495"/>
      <c r="C173" s="495"/>
      <c r="D173" s="495"/>
      <c r="E173" s="465"/>
      <c r="F173" s="465"/>
      <c r="G173" s="497"/>
      <c r="H173" s="497"/>
      <c r="I173" s="528">
        <f t="shared" si="9"/>
        <v>0</v>
      </c>
      <c r="J173" s="528"/>
    </row>
    <row r="174" spans="1:11" hidden="1" x14ac:dyDescent="0.2">
      <c r="A174" s="42"/>
      <c r="B174" s="495"/>
      <c r="C174" s="495"/>
      <c r="D174" s="495"/>
      <c r="E174" s="465"/>
      <c r="F174" s="465"/>
      <c r="G174" s="497"/>
      <c r="H174" s="497"/>
      <c r="I174" s="528">
        <f t="shared" si="9"/>
        <v>0</v>
      </c>
      <c r="J174" s="528"/>
    </row>
    <row r="175" spans="1:11" hidden="1" x14ac:dyDescent="0.2">
      <c r="A175" s="42"/>
      <c r="B175" s="495"/>
      <c r="C175" s="495"/>
      <c r="D175" s="495"/>
      <c r="E175" s="465"/>
      <c r="F175" s="465"/>
      <c r="G175" s="497"/>
      <c r="H175" s="497"/>
      <c r="I175" s="528">
        <f t="shared" si="9"/>
        <v>0</v>
      </c>
      <c r="J175" s="528"/>
    </row>
    <row r="176" spans="1:11" hidden="1" x14ac:dyDescent="0.2">
      <c r="A176" s="42"/>
      <c r="B176" s="495"/>
      <c r="C176" s="495"/>
      <c r="D176" s="495"/>
      <c r="E176" s="465"/>
      <c r="F176" s="465"/>
      <c r="G176" s="497"/>
      <c r="H176" s="497"/>
      <c r="I176" s="528">
        <f t="shared" si="9"/>
        <v>0</v>
      </c>
      <c r="J176" s="528"/>
    </row>
    <row r="177" spans="1:11" hidden="1" x14ac:dyDescent="0.2">
      <c r="A177" s="42"/>
      <c r="B177" s="465" t="s">
        <v>13</v>
      </c>
      <c r="C177" s="465"/>
      <c r="D177" s="465"/>
      <c r="E177" s="465" t="s">
        <v>14</v>
      </c>
      <c r="F177" s="465"/>
      <c r="G177" s="497" t="s">
        <v>14</v>
      </c>
      <c r="H177" s="497"/>
      <c r="I177" s="528">
        <f>SUM(I171:J176)</f>
        <v>0</v>
      </c>
      <c r="J177" s="497"/>
    </row>
    <row r="179" spans="1:11" x14ac:dyDescent="0.2">
      <c r="C179" s="36" t="s">
        <v>170</v>
      </c>
    </row>
    <row r="181" spans="1:11" ht="28.15" customHeight="1" x14ac:dyDescent="0.2">
      <c r="A181" s="43" t="s">
        <v>3</v>
      </c>
      <c r="B181" s="465" t="s">
        <v>16</v>
      </c>
      <c r="C181" s="465"/>
      <c r="D181" s="465"/>
      <c r="E181" s="465" t="s">
        <v>84</v>
      </c>
      <c r="F181" s="465"/>
      <c r="G181" s="465" t="s">
        <v>85</v>
      </c>
      <c r="H181" s="465"/>
      <c r="I181" s="465" t="s">
        <v>86</v>
      </c>
      <c r="J181" s="465"/>
    </row>
    <row r="182" spans="1:11" x14ac:dyDescent="0.2">
      <c r="A182" s="42">
        <v>1</v>
      </c>
      <c r="B182" s="487">
        <v>2</v>
      </c>
      <c r="C182" s="487"/>
      <c r="D182" s="487"/>
      <c r="E182" s="487">
        <v>3</v>
      </c>
      <c r="F182" s="487"/>
      <c r="G182" s="468">
        <v>4</v>
      </c>
      <c r="H182" s="468"/>
      <c r="I182" s="468">
        <v>5</v>
      </c>
      <c r="J182" s="468"/>
    </row>
    <row r="183" spans="1:11" ht="28.9" customHeight="1" x14ac:dyDescent="0.2">
      <c r="A183" s="42">
        <v>1</v>
      </c>
      <c r="B183" s="541" t="s">
        <v>321</v>
      </c>
      <c r="C183" s="541"/>
      <c r="D183" s="541"/>
      <c r="E183" s="542" t="s">
        <v>351</v>
      </c>
      <c r="F183" s="543"/>
      <c r="G183" s="469">
        <v>1</v>
      </c>
      <c r="H183" s="469"/>
      <c r="I183" s="470">
        <v>60372</v>
      </c>
      <c r="J183" s="470"/>
      <c r="K183" s="36">
        <v>225</v>
      </c>
    </row>
    <row r="184" spans="1:11" x14ac:dyDescent="0.2">
      <c r="A184" s="42">
        <v>2</v>
      </c>
      <c r="B184" s="463" t="s">
        <v>352</v>
      </c>
      <c r="C184" s="463"/>
      <c r="D184" s="463"/>
      <c r="E184" s="544"/>
      <c r="F184" s="545"/>
      <c r="G184" s="468">
        <v>1</v>
      </c>
      <c r="H184" s="468"/>
      <c r="I184" s="480">
        <v>130000</v>
      </c>
      <c r="J184" s="480"/>
    </row>
    <row r="185" spans="1:11" hidden="1" x14ac:dyDescent="0.2">
      <c r="A185" s="42">
        <v>3</v>
      </c>
      <c r="B185" s="463"/>
      <c r="C185" s="463"/>
      <c r="D185" s="463"/>
      <c r="E185" s="452"/>
      <c r="F185" s="452"/>
      <c r="G185" s="468"/>
      <c r="H185" s="468"/>
      <c r="I185" s="480"/>
      <c r="J185" s="480"/>
    </row>
    <row r="186" spans="1:11" ht="24.6" hidden="1" customHeight="1" x14ac:dyDescent="0.2">
      <c r="A186" s="42">
        <v>4</v>
      </c>
      <c r="B186" s="463"/>
      <c r="C186" s="463"/>
      <c r="D186" s="463"/>
      <c r="E186" s="452"/>
      <c r="F186" s="452"/>
      <c r="G186" s="468"/>
      <c r="H186" s="468"/>
      <c r="I186" s="480"/>
      <c r="J186" s="480"/>
    </row>
    <row r="187" spans="1:11" hidden="1" x14ac:dyDescent="0.2">
      <c r="A187" s="42">
        <v>5</v>
      </c>
      <c r="B187" s="463"/>
      <c r="C187" s="463"/>
      <c r="D187" s="463"/>
      <c r="E187" s="452"/>
      <c r="F187" s="452"/>
      <c r="G187" s="468"/>
      <c r="H187" s="468"/>
      <c r="I187" s="480"/>
      <c r="J187" s="480"/>
    </row>
    <row r="188" spans="1:11" hidden="1" x14ac:dyDescent="0.2">
      <c r="A188" s="42">
        <v>6</v>
      </c>
      <c r="B188" s="463"/>
      <c r="C188" s="463"/>
      <c r="D188" s="463"/>
      <c r="E188" s="452"/>
      <c r="F188" s="452"/>
      <c r="G188" s="468"/>
      <c r="H188" s="468"/>
      <c r="I188" s="480"/>
      <c r="J188" s="480"/>
    </row>
    <row r="189" spans="1:11" hidden="1" x14ac:dyDescent="0.2">
      <c r="A189" s="42">
        <v>7</v>
      </c>
      <c r="B189" s="463"/>
      <c r="C189" s="463"/>
      <c r="D189" s="463"/>
      <c r="E189" s="452"/>
      <c r="F189" s="452"/>
      <c r="G189" s="468"/>
      <c r="H189" s="468"/>
      <c r="I189" s="480"/>
      <c r="J189" s="480"/>
    </row>
    <row r="190" spans="1:11" hidden="1" x14ac:dyDescent="0.2">
      <c r="A190" s="42">
        <v>8</v>
      </c>
      <c r="B190" s="463"/>
      <c r="C190" s="463"/>
      <c r="D190" s="463"/>
      <c r="E190" s="452"/>
      <c r="F190" s="452"/>
      <c r="G190" s="468"/>
      <c r="H190" s="468"/>
      <c r="I190" s="480"/>
      <c r="J190" s="480"/>
    </row>
    <row r="191" spans="1:11" hidden="1" x14ac:dyDescent="0.2">
      <c r="A191" s="42">
        <v>9</v>
      </c>
      <c r="B191" s="463"/>
      <c r="C191" s="463"/>
      <c r="D191" s="463"/>
      <c r="E191" s="452"/>
      <c r="F191" s="452"/>
      <c r="G191" s="468"/>
      <c r="H191" s="468"/>
      <c r="I191" s="480"/>
      <c r="J191" s="480"/>
    </row>
    <row r="192" spans="1:11" hidden="1" x14ac:dyDescent="0.2">
      <c r="A192" s="42">
        <v>10</v>
      </c>
      <c r="B192" s="463"/>
      <c r="C192" s="463"/>
      <c r="D192" s="463"/>
      <c r="E192" s="452"/>
      <c r="F192" s="452"/>
      <c r="G192" s="468"/>
      <c r="H192" s="468"/>
      <c r="I192" s="480"/>
      <c r="J192" s="480"/>
    </row>
    <row r="193" spans="1:12" hidden="1" x14ac:dyDescent="0.2">
      <c r="A193" s="42">
        <v>11</v>
      </c>
      <c r="B193" s="463"/>
      <c r="C193" s="463"/>
      <c r="D193" s="463"/>
      <c r="E193" s="452"/>
      <c r="F193" s="452"/>
      <c r="G193" s="468"/>
      <c r="H193" s="468"/>
      <c r="I193" s="480"/>
      <c r="J193" s="480"/>
    </row>
    <row r="194" spans="1:12" hidden="1" x14ac:dyDescent="0.2">
      <c r="A194" s="42">
        <v>12</v>
      </c>
      <c r="B194" s="463"/>
      <c r="C194" s="463"/>
      <c r="D194" s="463"/>
      <c r="E194" s="452"/>
      <c r="F194" s="452"/>
      <c r="G194" s="468"/>
      <c r="H194" s="468"/>
      <c r="I194" s="480"/>
      <c r="J194" s="480"/>
    </row>
    <row r="195" spans="1:12" hidden="1" x14ac:dyDescent="0.2">
      <c r="A195" s="42">
        <v>13</v>
      </c>
      <c r="B195" s="463"/>
      <c r="C195" s="463"/>
      <c r="D195" s="463"/>
      <c r="E195" s="452"/>
      <c r="F195" s="452"/>
      <c r="G195" s="468"/>
      <c r="H195" s="468"/>
      <c r="I195" s="480"/>
      <c r="J195" s="480"/>
    </row>
    <row r="196" spans="1:12" hidden="1" x14ac:dyDescent="0.2">
      <c r="A196" s="42">
        <v>14</v>
      </c>
      <c r="B196" s="463"/>
      <c r="C196" s="463"/>
      <c r="D196" s="463"/>
      <c r="E196" s="452"/>
      <c r="F196" s="452"/>
      <c r="G196" s="468"/>
      <c r="H196" s="468"/>
      <c r="I196" s="480"/>
      <c r="J196" s="480"/>
    </row>
    <row r="197" spans="1:12" x14ac:dyDescent="0.2">
      <c r="A197" s="42"/>
      <c r="B197" s="463" t="s">
        <v>13</v>
      </c>
      <c r="C197" s="463"/>
      <c r="D197" s="463"/>
      <c r="E197" s="452" t="s">
        <v>14</v>
      </c>
      <c r="F197" s="452"/>
      <c r="G197" s="480" t="s">
        <v>14</v>
      </c>
      <c r="H197" s="480"/>
      <c r="I197" s="480">
        <f>SUM(I183:J196)</f>
        <v>190372</v>
      </c>
      <c r="J197" s="480"/>
      <c r="K197" s="45"/>
      <c r="L197" s="45"/>
    </row>
    <row r="198" spans="1:12" x14ac:dyDescent="0.2">
      <c r="B198" s="59"/>
      <c r="C198" s="59"/>
      <c r="D198" s="59"/>
      <c r="E198" s="45"/>
      <c r="F198" s="45"/>
      <c r="G198" s="45"/>
      <c r="H198" s="45"/>
      <c r="I198" s="45"/>
      <c r="J198" s="45"/>
    </row>
    <row r="199" spans="1:12" hidden="1" x14ac:dyDescent="0.2">
      <c r="B199" s="237"/>
      <c r="C199" s="237" t="s">
        <v>171</v>
      </c>
      <c r="D199" s="237"/>
    </row>
    <row r="200" spans="1:12" hidden="1" x14ac:dyDescent="0.2">
      <c r="B200" s="237"/>
      <c r="C200" s="237"/>
      <c r="D200" s="237"/>
    </row>
    <row r="201" spans="1:12" ht="22.15" hidden="1" customHeight="1" x14ac:dyDescent="0.2">
      <c r="A201" s="43" t="s">
        <v>3</v>
      </c>
      <c r="B201" s="508" t="s">
        <v>16</v>
      </c>
      <c r="C201" s="509"/>
      <c r="D201" s="509"/>
      <c r="E201" s="509"/>
      <c r="F201" s="510"/>
      <c r="G201" s="465" t="s">
        <v>87</v>
      </c>
      <c r="H201" s="465"/>
      <c r="I201" s="465" t="s">
        <v>88</v>
      </c>
      <c r="J201" s="465"/>
    </row>
    <row r="202" spans="1:12" hidden="1" x14ac:dyDescent="0.2">
      <c r="A202" s="42">
        <v>1</v>
      </c>
      <c r="B202" s="508">
        <v>2</v>
      </c>
      <c r="C202" s="509"/>
      <c r="D202" s="509"/>
      <c r="E202" s="509"/>
      <c r="F202" s="510"/>
      <c r="G202" s="497">
        <v>3</v>
      </c>
      <c r="H202" s="497"/>
      <c r="I202" s="497">
        <v>4</v>
      </c>
      <c r="J202" s="497"/>
    </row>
    <row r="203" spans="1:12" hidden="1" x14ac:dyDescent="0.2">
      <c r="A203" s="42">
        <v>1</v>
      </c>
      <c r="B203" s="476"/>
      <c r="C203" s="477"/>
      <c r="D203" s="477"/>
      <c r="E203" s="477"/>
      <c r="F203" s="478"/>
      <c r="G203" s="468"/>
      <c r="H203" s="468"/>
      <c r="I203" s="480"/>
      <c r="J203" s="480"/>
    </row>
    <row r="204" spans="1:12" hidden="1" x14ac:dyDescent="0.2">
      <c r="A204" s="42">
        <v>2</v>
      </c>
      <c r="B204" s="476"/>
      <c r="C204" s="477"/>
      <c r="D204" s="477"/>
      <c r="E204" s="477"/>
      <c r="F204" s="478"/>
      <c r="G204" s="468"/>
      <c r="H204" s="468"/>
      <c r="I204" s="480"/>
      <c r="J204" s="480"/>
    </row>
    <row r="205" spans="1:12" hidden="1" x14ac:dyDescent="0.2">
      <c r="A205" s="42">
        <v>3</v>
      </c>
      <c r="B205" s="476"/>
      <c r="C205" s="477"/>
      <c r="D205" s="477"/>
      <c r="E205" s="477"/>
      <c r="F205" s="478"/>
      <c r="G205" s="468"/>
      <c r="H205" s="468"/>
      <c r="I205" s="480"/>
      <c r="J205" s="480"/>
    </row>
    <row r="206" spans="1:12" hidden="1" x14ac:dyDescent="0.2">
      <c r="A206" s="42">
        <v>4</v>
      </c>
      <c r="B206" s="476"/>
      <c r="C206" s="477"/>
      <c r="D206" s="477"/>
      <c r="E206" s="477"/>
      <c r="F206" s="478"/>
      <c r="G206" s="468"/>
      <c r="H206" s="468"/>
      <c r="I206" s="480"/>
      <c r="J206" s="480"/>
    </row>
    <row r="207" spans="1:12" hidden="1" x14ac:dyDescent="0.2">
      <c r="A207" s="42">
        <v>5</v>
      </c>
      <c r="B207" s="476"/>
      <c r="C207" s="477"/>
      <c r="D207" s="477"/>
      <c r="E207" s="477"/>
      <c r="F207" s="478"/>
      <c r="G207" s="468"/>
      <c r="H207" s="468"/>
      <c r="I207" s="480"/>
      <c r="J207" s="480"/>
    </row>
    <row r="208" spans="1:12" hidden="1" x14ac:dyDescent="0.2">
      <c r="A208" s="42">
        <v>6</v>
      </c>
      <c r="B208" s="476"/>
      <c r="C208" s="477"/>
      <c r="D208" s="477"/>
      <c r="E208" s="477"/>
      <c r="F208" s="478"/>
      <c r="G208" s="468"/>
      <c r="H208" s="468"/>
      <c r="I208" s="480"/>
      <c r="J208" s="480"/>
    </row>
    <row r="209" spans="1:10" hidden="1" x14ac:dyDescent="0.2">
      <c r="A209" s="42">
        <v>7</v>
      </c>
      <c r="B209" s="476"/>
      <c r="C209" s="477"/>
      <c r="D209" s="477"/>
      <c r="E209" s="477"/>
      <c r="F209" s="478"/>
      <c r="G209" s="468"/>
      <c r="H209" s="468"/>
      <c r="I209" s="480"/>
      <c r="J209" s="480"/>
    </row>
    <row r="210" spans="1:10" hidden="1" x14ac:dyDescent="0.2">
      <c r="A210" s="42">
        <v>8</v>
      </c>
      <c r="B210" s="476"/>
      <c r="C210" s="477"/>
      <c r="D210" s="477"/>
      <c r="E210" s="477"/>
      <c r="F210" s="478"/>
      <c r="G210" s="468"/>
      <c r="H210" s="468"/>
      <c r="I210" s="480"/>
      <c r="J210" s="480"/>
    </row>
    <row r="211" spans="1:10" hidden="1" x14ac:dyDescent="0.2">
      <c r="A211" s="42">
        <v>9</v>
      </c>
      <c r="B211" s="476"/>
      <c r="C211" s="477"/>
      <c r="D211" s="477"/>
      <c r="E211" s="477"/>
      <c r="F211" s="478"/>
      <c r="G211" s="468"/>
      <c r="H211" s="468"/>
      <c r="I211" s="480"/>
      <c r="J211" s="480"/>
    </row>
    <row r="212" spans="1:10" hidden="1" x14ac:dyDescent="0.2">
      <c r="A212" s="42">
        <v>10</v>
      </c>
      <c r="B212" s="476"/>
      <c r="C212" s="477"/>
      <c r="D212" s="477"/>
      <c r="E212" s="477"/>
      <c r="F212" s="478"/>
      <c r="G212" s="468"/>
      <c r="H212" s="468"/>
      <c r="I212" s="480">
        <f t="shared" ref="I212" si="10">E212:E212*G212</f>
        <v>0</v>
      </c>
      <c r="J212" s="480"/>
    </row>
    <row r="213" spans="1:10" hidden="1" x14ac:dyDescent="0.2">
      <c r="A213" s="42"/>
      <c r="B213" s="508" t="s">
        <v>13</v>
      </c>
      <c r="C213" s="509"/>
      <c r="D213" s="509"/>
      <c r="E213" s="509"/>
      <c r="F213" s="510"/>
      <c r="G213" s="480" t="s">
        <v>14</v>
      </c>
      <c r="H213" s="480"/>
      <c r="I213" s="480">
        <f>SUM(I203:J212)</f>
        <v>0</v>
      </c>
      <c r="J213" s="480"/>
    </row>
    <row r="214" spans="1:10" hidden="1" x14ac:dyDescent="0.2"/>
    <row r="215" spans="1:10" x14ac:dyDescent="0.2">
      <c r="C215" s="36" t="s">
        <v>89</v>
      </c>
    </row>
    <row r="217" spans="1:10" ht="22.15" customHeight="1" x14ac:dyDescent="0.2">
      <c r="A217" s="43" t="s">
        <v>3</v>
      </c>
      <c r="B217" s="465" t="s">
        <v>16</v>
      </c>
      <c r="C217" s="465"/>
      <c r="D217" s="465"/>
      <c r="E217" s="465" t="s">
        <v>81</v>
      </c>
      <c r="F217" s="465"/>
      <c r="G217" s="465" t="s">
        <v>90</v>
      </c>
      <c r="H217" s="465"/>
      <c r="I217" s="465" t="s">
        <v>75</v>
      </c>
      <c r="J217" s="465"/>
    </row>
    <row r="218" spans="1:10" x14ac:dyDescent="0.2">
      <c r="A218" s="42">
        <v>1</v>
      </c>
      <c r="B218" s="487">
        <v>2</v>
      </c>
      <c r="C218" s="487"/>
      <c r="D218" s="487"/>
      <c r="E218" s="487">
        <v>3</v>
      </c>
      <c r="F218" s="487"/>
      <c r="G218" s="468">
        <v>4</v>
      </c>
      <c r="H218" s="468"/>
      <c r="I218" s="468">
        <v>5</v>
      </c>
      <c r="J218" s="468"/>
    </row>
    <row r="219" spans="1:10" x14ac:dyDescent="0.2">
      <c r="A219" s="42"/>
      <c r="B219" s="536" t="s">
        <v>251</v>
      </c>
      <c r="C219" s="537"/>
      <c r="D219" s="538"/>
      <c r="E219" s="539">
        <f>488*150</f>
        <v>73200</v>
      </c>
      <c r="F219" s="540"/>
      <c r="G219" s="483">
        <v>112</v>
      </c>
      <c r="H219" s="484"/>
      <c r="I219" s="483">
        <v>5862070</v>
      </c>
      <c r="J219" s="484"/>
    </row>
    <row r="220" spans="1:10" x14ac:dyDescent="0.2">
      <c r="A220" s="42"/>
      <c r="B220" s="536" t="s">
        <v>252</v>
      </c>
      <c r="C220" s="537"/>
      <c r="D220" s="538"/>
      <c r="E220" s="539">
        <f>44*150</f>
        <v>6600</v>
      </c>
      <c r="F220" s="540"/>
      <c r="G220" s="483">
        <v>87</v>
      </c>
      <c r="H220" s="484"/>
      <c r="I220" s="483">
        <f>E220*G220-7206</f>
        <v>566994</v>
      </c>
      <c r="J220" s="484"/>
    </row>
    <row r="221" spans="1:10" ht="12" customHeight="1" x14ac:dyDescent="0.2">
      <c r="A221" s="42"/>
      <c r="B221" s="536" t="s">
        <v>253</v>
      </c>
      <c r="C221" s="537"/>
      <c r="D221" s="538"/>
      <c r="E221" s="539">
        <f>25*150</f>
        <v>3750</v>
      </c>
      <c r="F221" s="540"/>
      <c r="G221" s="483">
        <v>56</v>
      </c>
      <c r="H221" s="484"/>
      <c r="I221" s="483">
        <f t="shared" ref="I221:I222" si="11">E221*G221</f>
        <v>210000</v>
      </c>
      <c r="J221" s="484"/>
    </row>
    <row r="222" spans="1:10" ht="23.45" customHeight="1" x14ac:dyDescent="0.2">
      <c r="A222" s="42"/>
      <c r="B222" s="536" t="s">
        <v>254</v>
      </c>
      <c r="C222" s="537"/>
      <c r="D222" s="538"/>
      <c r="E222" s="539">
        <f>40*150</f>
        <v>6000</v>
      </c>
      <c r="F222" s="540"/>
      <c r="G222" s="483">
        <v>50</v>
      </c>
      <c r="H222" s="484"/>
      <c r="I222" s="483">
        <f t="shared" si="11"/>
        <v>300000</v>
      </c>
      <c r="J222" s="484"/>
    </row>
    <row r="223" spans="1:10" x14ac:dyDescent="0.2">
      <c r="A223" s="42"/>
      <c r="B223" s="536" t="s">
        <v>255</v>
      </c>
      <c r="C223" s="537"/>
      <c r="D223" s="538"/>
      <c r="E223" s="539">
        <f>488*246</f>
        <v>120048</v>
      </c>
      <c r="F223" s="540"/>
      <c r="G223" s="483">
        <v>8</v>
      </c>
      <c r="H223" s="484"/>
      <c r="I223" s="483">
        <f>E223*G223</f>
        <v>960384</v>
      </c>
      <c r="J223" s="484"/>
    </row>
    <row r="224" spans="1:10" x14ac:dyDescent="0.2">
      <c r="A224" s="42"/>
      <c r="B224" s="536" t="s">
        <v>256</v>
      </c>
      <c r="C224" s="537"/>
      <c r="D224" s="538"/>
      <c r="E224" s="539">
        <f>44*246</f>
        <v>10824</v>
      </c>
      <c r="F224" s="540"/>
      <c r="G224" s="483">
        <v>8</v>
      </c>
      <c r="H224" s="484"/>
      <c r="I224" s="483">
        <f t="shared" ref="I224:I226" si="12">E224*G224</f>
        <v>86592</v>
      </c>
      <c r="J224" s="484"/>
    </row>
    <row r="225" spans="1:13" x14ac:dyDescent="0.2">
      <c r="A225" s="42"/>
      <c r="B225" s="536" t="s">
        <v>257</v>
      </c>
      <c r="C225" s="537"/>
      <c r="D225" s="538"/>
      <c r="E225" s="539">
        <f>25*246</f>
        <v>6150</v>
      </c>
      <c r="F225" s="540"/>
      <c r="G225" s="483">
        <v>4</v>
      </c>
      <c r="H225" s="484"/>
      <c r="I225" s="483">
        <f t="shared" si="12"/>
        <v>24600</v>
      </c>
      <c r="J225" s="484"/>
      <c r="L225" s="45"/>
      <c r="M225" s="32"/>
    </row>
    <row r="226" spans="1:13" ht="21.6" customHeight="1" x14ac:dyDescent="0.2">
      <c r="A226" s="42"/>
      <c r="B226" s="536" t="s">
        <v>353</v>
      </c>
      <c r="C226" s="537"/>
      <c r="D226" s="538"/>
      <c r="E226" s="539">
        <f>40*246</f>
        <v>9840</v>
      </c>
      <c r="F226" s="540"/>
      <c r="G226" s="483">
        <v>4</v>
      </c>
      <c r="H226" s="484"/>
      <c r="I226" s="483">
        <f t="shared" si="12"/>
        <v>39360</v>
      </c>
      <c r="J226" s="484"/>
    </row>
    <row r="227" spans="1:13" hidden="1" x14ac:dyDescent="0.2">
      <c r="A227" s="42"/>
      <c r="B227" s="463"/>
      <c r="C227" s="463"/>
      <c r="D227" s="463"/>
      <c r="E227" s="539"/>
      <c r="F227" s="540"/>
      <c r="G227" s="483"/>
      <c r="H227" s="484"/>
      <c r="I227" s="480"/>
      <c r="J227" s="480"/>
      <c r="K227" s="534"/>
      <c r="L227" s="535"/>
      <c r="M227" s="45"/>
    </row>
    <row r="228" spans="1:13" hidden="1" x14ac:dyDescent="0.2">
      <c r="A228" s="42"/>
      <c r="B228" s="536"/>
      <c r="C228" s="537"/>
      <c r="D228" s="538"/>
      <c r="E228" s="539"/>
      <c r="F228" s="540"/>
      <c r="G228" s="483"/>
      <c r="H228" s="484"/>
      <c r="I228" s="480"/>
      <c r="J228" s="480"/>
      <c r="K228" s="534"/>
      <c r="L228" s="535"/>
      <c r="M228" s="45"/>
    </row>
    <row r="229" spans="1:13" hidden="1" x14ac:dyDescent="0.2">
      <c r="B229" s="241"/>
      <c r="C229" s="242"/>
      <c r="D229" s="243"/>
      <c r="E229" s="239"/>
      <c r="F229" s="240"/>
      <c r="G229" s="228"/>
      <c r="H229" s="235"/>
      <c r="I229" s="480"/>
      <c r="J229" s="480"/>
      <c r="K229" s="534"/>
      <c r="L229" s="535"/>
      <c r="M229" s="45"/>
    </row>
    <row r="230" spans="1:13" hidden="1" x14ac:dyDescent="0.2">
      <c r="B230" s="241"/>
      <c r="C230" s="242"/>
      <c r="D230" s="243"/>
      <c r="E230" s="239"/>
      <c r="F230" s="240"/>
      <c r="G230" s="228"/>
      <c r="H230" s="235"/>
      <c r="I230" s="480"/>
      <c r="J230" s="480"/>
      <c r="K230" s="534"/>
      <c r="L230" s="535"/>
      <c r="M230" s="45"/>
    </row>
    <row r="231" spans="1:13" hidden="1" x14ac:dyDescent="0.2">
      <c r="B231" s="463"/>
      <c r="C231" s="463"/>
      <c r="D231" s="463"/>
      <c r="E231" s="487"/>
      <c r="F231" s="487"/>
      <c r="G231" s="480"/>
      <c r="H231" s="480"/>
      <c r="I231" s="480"/>
      <c r="J231" s="480"/>
      <c r="K231" s="534"/>
      <c r="L231" s="535"/>
      <c r="M231" s="45"/>
    </row>
    <row r="232" spans="1:13" x14ac:dyDescent="0.2">
      <c r="B232" s="463"/>
      <c r="C232" s="463"/>
      <c r="D232" s="463"/>
      <c r="E232" s="452"/>
      <c r="F232" s="452"/>
      <c r="G232" s="480" t="s">
        <v>14</v>
      </c>
      <c r="H232" s="480"/>
      <c r="I232" s="480">
        <f>SUM(I219:J231)</f>
        <v>8050000</v>
      </c>
      <c r="J232" s="480"/>
      <c r="K232" s="45"/>
      <c r="L232" s="45"/>
      <c r="M232" s="45"/>
    </row>
    <row r="233" spans="1:13" x14ac:dyDescent="0.2">
      <c r="B233" s="36" t="s">
        <v>422</v>
      </c>
      <c r="C233" s="237"/>
      <c r="D233" s="237"/>
      <c r="I233" s="533"/>
      <c r="J233" s="533"/>
      <c r="K233" s="45"/>
      <c r="L233" s="45"/>
      <c r="M233" s="45"/>
    </row>
    <row r="234" spans="1:13" x14ac:dyDescent="0.2">
      <c r="K234" s="45"/>
      <c r="L234" s="45"/>
      <c r="M234" s="45"/>
    </row>
    <row r="235" spans="1:13" x14ac:dyDescent="0.2">
      <c r="B235" s="36" t="s">
        <v>183</v>
      </c>
      <c r="J235" s="45">
        <f>I233+I232+I197</f>
        <v>8240372</v>
      </c>
      <c r="K235" s="45"/>
      <c r="L235" s="45"/>
      <c r="M235" s="45"/>
    </row>
    <row r="236" spans="1:13" x14ac:dyDescent="0.2">
      <c r="B236" s="18" t="s">
        <v>246</v>
      </c>
      <c r="C236" s="18"/>
      <c r="D236" s="18"/>
      <c r="E236" s="18"/>
      <c r="F236" s="18"/>
      <c r="G236" s="18"/>
      <c r="H236" s="18"/>
      <c r="I236" s="18"/>
      <c r="J236" s="30">
        <f>I232+I213+I197+I177+I165+I154+I139+I126+I233</f>
        <v>8240372</v>
      </c>
      <c r="K236" s="45"/>
      <c r="L236" s="45"/>
    </row>
    <row r="242" spans="1:8" x14ac:dyDescent="0.2">
      <c r="A242" s="120"/>
      <c r="B242" s="121"/>
      <c r="C242" s="121"/>
      <c r="D242" s="122"/>
      <c r="E242" s="122"/>
      <c r="F242" s="121"/>
    </row>
    <row r="243" spans="1:8" x14ac:dyDescent="0.2">
      <c r="B243" s="121"/>
      <c r="E243" s="121"/>
      <c r="F243" s="122"/>
      <c r="G243" s="122"/>
      <c r="H243" s="121"/>
    </row>
    <row r="244" spans="1:8" x14ac:dyDescent="0.2">
      <c r="B244" s="121"/>
      <c r="E244" s="121"/>
      <c r="F244" s="122"/>
      <c r="G244" s="122"/>
      <c r="H244" s="121"/>
    </row>
    <row r="245" spans="1:8" x14ac:dyDescent="0.2">
      <c r="B245" s="121"/>
      <c r="E245" s="121"/>
      <c r="F245" s="122"/>
      <c r="G245" s="122"/>
      <c r="H245" s="121"/>
    </row>
    <row r="246" spans="1:8" x14ac:dyDescent="0.2">
      <c r="A246" s="120"/>
      <c r="B246" s="121"/>
      <c r="E246" s="121"/>
      <c r="F246" s="122"/>
      <c r="G246" s="122"/>
      <c r="H246" s="121"/>
    </row>
    <row r="247" spans="1:8" x14ac:dyDescent="0.2">
      <c r="B247" s="121"/>
      <c r="E247" s="121"/>
      <c r="F247" s="122"/>
      <c r="G247" s="122"/>
      <c r="H247" s="121"/>
    </row>
    <row r="248" spans="1:8" x14ac:dyDescent="0.2">
      <c r="B248" s="121"/>
      <c r="E248" s="121"/>
      <c r="F248" s="122"/>
      <c r="G248" s="122"/>
      <c r="H248" s="121"/>
    </row>
    <row r="249" spans="1:8" x14ac:dyDescent="0.2">
      <c r="B249" s="121"/>
      <c r="E249" s="121"/>
      <c r="F249" s="122"/>
      <c r="G249" s="122"/>
      <c r="H249" s="121"/>
    </row>
    <row r="250" spans="1:8" x14ac:dyDescent="0.2">
      <c r="B250" s="121"/>
      <c r="E250" s="121"/>
      <c r="F250" s="122"/>
      <c r="G250" s="122"/>
      <c r="H250" s="121"/>
    </row>
    <row r="251" spans="1:8" x14ac:dyDescent="0.2">
      <c r="B251" s="121"/>
      <c r="E251" s="121"/>
      <c r="F251" s="123"/>
      <c r="G251" s="122"/>
      <c r="H251" s="121"/>
    </row>
    <row r="252" spans="1:8" ht="15" x14ac:dyDescent="0.25">
      <c r="B252" s="121"/>
      <c r="E252" s="121"/>
      <c r="F252" s="124"/>
      <c r="G252" s="125"/>
      <c r="H252" s="125"/>
    </row>
  </sheetData>
  <mergeCells count="496">
    <mergeCell ref="I232:J232"/>
    <mergeCell ref="I233:J233"/>
    <mergeCell ref="I229:J229"/>
    <mergeCell ref="I230:J230"/>
    <mergeCell ref="I231:J231"/>
    <mergeCell ref="B232:D232"/>
    <mergeCell ref="E232:F232"/>
    <mergeCell ref="G232:H232"/>
    <mergeCell ref="K227:L231"/>
    <mergeCell ref="B231:D231"/>
    <mergeCell ref="E231:F231"/>
    <mergeCell ref="G231:H231"/>
    <mergeCell ref="B227:D227"/>
    <mergeCell ref="E227:F227"/>
    <mergeCell ref="G227:H227"/>
    <mergeCell ref="I227:J227"/>
    <mergeCell ref="B228:D228"/>
    <mergeCell ref="E228:F228"/>
    <mergeCell ref="G228:H228"/>
    <mergeCell ref="I228:J228"/>
    <mergeCell ref="B225:D225"/>
    <mergeCell ref="E225:F225"/>
    <mergeCell ref="G225:H225"/>
    <mergeCell ref="I225:J225"/>
    <mergeCell ref="B226:D226"/>
    <mergeCell ref="E226:F226"/>
    <mergeCell ref="G226:H226"/>
    <mergeCell ref="I226:J226"/>
    <mergeCell ref="B223:D223"/>
    <mergeCell ref="E223:F223"/>
    <mergeCell ref="G223:H223"/>
    <mergeCell ref="I223:J223"/>
    <mergeCell ref="B224:D224"/>
    <mergeCell ref="E224:F224"/>
    <mergeCell ref="G224:H224"/>
    <mergeCell ref="I224:J224"/>
    <mergeCell ref="B221:D221"/>
    <mergeCell ref="E221:F221"/>
    <mergeCell ref="G221:H221"/>
    <mergeCell ref="I221:J221"/>
    <mergeCell ref="B222:D222"/>
    <mergeCell ref="E222:F222"/>
    <mergeCell ref="G222:H222"/>
    <mergeCell ref="I222:J222"/>
    <mergeCell ref="B219:D219"/>
    <mergeCell ref="E219:F219"/>
    <mergeCell ref="G219:H219"/>
    <mergeCell ref="I219:J219"/>
    <mergeCell ref="B220:D220"/>
    <mergeCell ref="E220:F220"/>
    <mergeCell ref="G220:H220"/>
    <mergeCell ref="I220:J220"/>
    <mergeCell ref="B217:D217"/>
    <mergeCell ref="E217:F217"/>
    <mergeCell ref="G217:H217"/>
    <mergeCell ref="I217:J217"/>
    <mergeCell ref="B218:D218"/>
    <mergeCell ref="E218:F218"/>
    <mergeCell ref="G218:H218"/>
    <mergeCell ref="I218:J218"/>
    <mergeCell ref="B212:F212"/>
    <mergeCell ref="G212:H212"/>
    <mergeCell ref="I212:J212"/>
    <mergeCell ref="B213:F213"/>
    <mergeCell ref="G213:H213"/>
    <mergeCell ref="I213:J213"/>
    <mergeCell ref="B210:F210"/>
    <mergeCell ref="G210:H210"/>
    <mergeCell ref="I210:J210"/>
    <mergeCell ref="B211:F211"/>
    <mergeCell ref="G211:H211"/>
    <mergeCell ref="I211:J211"/>
    <mergeCell ref="B208:F208"/>
    <mergeCell ref="G208:H208"/>
    <mergeCell ref="I208:J208"/>
    <mergeCell ref="B209:F209"/>
    <mergeCell ref="G209:H209"/>
    <mergeCell ref="I209:J209"/>
    <mergeCell ref="B206:F206"/>
    <mergeCell ref="G206:H206"/>
    <mergeCell ref="I206:J206"/>
    <mergeCell ref="B207:F207"/>
    <mergeCell ref="G207:H207"/>
    <mergeCell ref="I207:J207"/>
    <mergeCell ref="B204:F204"/>
    <mergeCell ref="G204:H204"/>
    <mergeCell ref="I204:J204"/>
    <mergeCell ref="B205:F205"/>
    <mergeCell ref="G205:H205"/>
    <mergeCell ref="I205:J205"/>
    <mergeCell ref="B202:F202"/>
    <mergeCell ref="G202:H202"/>
    <mergeCell ref="I202:J202"/>
    <mergeCell ref="B203:F203"/>
    <mergeCell ref="G203:H203"/>
    <mergeCell ref="I203:J203"/>
    <mergeCell ref="B197:D197"/>
    <mergeCell ref="E197:F197"/>
    <mergeCell ref="G197:H197"/>
    <mergeCell ref="I197:J197"/>
    <mergeCell ref="B201:F201"/>
    <mergeCell ref="G201:H201"/>
    <mergeCell ref="I201:J201"/>
    <mergeCell ref="B196:D196"/>
    <mergeCell ref="E196:F196"/>
    <mergeCell ref="G196:H196"/>
    <mergeCell ref="I196:J196"/>
    <mergeCell ref="B193:D193"/>
    <mergeCell ref="E193:F193"/>
    <mergeCell ref="G193:H193"/>
    <mergeCell ref="I193:J193"/>
    <mergeCell ref="B194:D194"/>
    <mergeCell ref="E194:F194"/>
    <mergeCell ref="G194:H194"/>
    <mergeCell ref="I194:J194"/>
    <mergeCell ref="B192:D192"/>
    <mergeCell ref="E192:F192"/>
    <mergeCell ref="G192:H192"/>
    <mergeCell ref="I192:J192"/>
    <mergeCell ref="B190:D190"/>
    <mergeCell ref="E190:F190"/>
    <mergeCell ref="G190:H190"/>
    <mergeCell ref="I190:J190"/>
    <mergeCell ref="B195:D195"/>
    <mergeCell ref="E195:F195"/>
    <mergeCell ref="G195:H195"/>
    <mergeCell ref="I195:J195"/>
    <mergeCell ref="E185:F185"/>
    <mergeCell ref="G185:H185"/>
    <mergeCell ref="I185:J185"/>
    <mergeCell ref="B186:D186"/>
    <mergeCell ref="E186:F186"/>
    <mergeCell ref="G186:H186"/>
    <mergeCell ref="I186:J186"/>
    <mergeCell ref="B191:D191"/>
    <mergeCell ref="E191:F191"/>
    <mergeCell ref="G191:H191"/>
    <mergeCell ref="I191:J191"/>
    <mergeCell ref="B189:D189"/>
    <mergeCell ref="E189:F189"/>
    <mergeCell ref="G189:H189"/>
    <mergeCell ref="I189:J189"/>
    <mergeCell ref="B187:D187"/>
    <mergeCell ref="E187:F187"/>
    <mergeCell ref="G187:H187"/>
    <mergeCell ref="I187:J187"/>
    <mergeCell ref="B188:D188"/>
    <mergeCell ref="E188:F188"/>
    <mergeCell ref="G188:H188"/>
    <mergeCell ref="I188:J188"/>
    <mergeCell ref="B185:D185"/>
    <mergeCell ref="B182:D182"/>
    <mergeCell ref="E182:F182"/>
    <mergeCell ref="G182:H182"/>
    <mergeCell ref="I182:J182"/>
    <mergeCell ref="B183:D183"/>
    <mergeCell ref="E183:F184"/>
    <mergeCell ref="G183:H183"/>
    <mergeCell ref="I183:J183"/>
    <mergeCell ref="B184:D184"/>
    <mergeCell ref="G184:H184"/>
    <mergeCell ref="I184:J184"/>
    <mergeCell ref="B177:D177"/>
    <mergeCell ref="E177:F177"/>
    <mergeCell ref="G177:H177"/>
    <mergeCell ref="I177:J177"/>
    <mergeCell ref="B181:D181"/>
    <mergeCell ref="E181:F181"/>
    <mergeCell ref="G181:H181"/>
    <mergeCell ref="I181:J181"/>
    <mergeCell ref="B175:D175"/>
    <mergeCell ref="E175:F175"/>
    <mergeCell ref="G175:H175"/>
    <mergeCell ref="I175:J175"/>
    <mergeCell ref="B176:D176"/>
    <mergeCell ref="E176:F176"/>
    <mergeCell ref="G176:H176"/>
    <mergeCell ref="I176:J176"/>
    <mergeCell ref="B173:D173"/>
    <mergeCell ref="E173:F173"/>
    <mergeCell ref="G173:H173"/>
    <mergeCell ref="I173:J173"/>
    <mergeCell ref="B174:D174"/>
    <mergeCell ref="E174:F174"/>
    <mergeCell ref="G174:H174"/>
    <mergeCell ref="I174:J174"/>
    <mergeCell ref="B171:D171"/>
    <mergeCell ref="E171:F171"/>
    <mergeCell ref="G171:H171"/>
    <mergeCell ref="I171:J171"/>
    <mergeCell ref="B172:D172"/>
    <mergeCell ref="E172:F172"/>
    <mergeCell ref="G172:H172"/>
    <mergeCell ref="I172:J172"/>
    <mergeCell ref="B169:D169"/>
    <mergeCell ref="E169:F169"/>
    <mergeCell ref="G169:H169"/>
    <mergeCell ref="I169:J169"/>
    <mergeCell ref="B170:D170"/>
    <mergeCell ref="E170:F170"/>
    <mergeCell ref="G170:H170"/>
    <mergeCell ref="I170:J170"/>
    <mergeCell ref="B164:C164"/>
    <mergeCell ref="D164:E164"/>
    <mergeCell ref="G164:H164"/>
    <mergeCell ref="I164:J164"/>
    <mergeCell ref="B165:C165"/>
    <mergeCell ref="D165:E165"/>
    <mergeCell ref="G165:H165"/>
    <mergeCell ref="I165:J165"/>
    <mergeCell ref="B162:C162"/>
    <mergeCell ref="D162:E162"/>
    <mergeCell ref="G162:H162"/>
    <mergeCell ref="I162:J162"/>
    <mergeCell ref="B163:C163"/>
    <mergeCell ref="D163:E163"/>
    <mergeCell ref="G163:H163"/>
    <mergeCell ref="I163:J163"/>
    <mergeCell ref="B160:C160"/>
    <mergeCell ref="D160:E160"/>
    <mergeCell ref="G160:H160"/>
    <mergeCell ref="I160:J160"/>
    <mergeCell ref="B161:C161"/>
    <mergeCell ref="D161:E161"/>
    <mergeCell ref="G161:H161"/>
    <mergeCell ref="I161:J161"/>
    <mergeCell ref="B158:C158"/>
    <mergeCell ref="D158:E158"/>
    <mergeCell ref="G158:H158"/>
    <mergeCell ref="I158:J158"/>
    <mergeCell ref="B159:C159"/>
    <mergeCell ref="D159:E159"/>
    <mergeCell ref="G159:H159"/>
    <mergeCell ref="I159:J159"/>
    <mergeCell ref="B153:D153"/>
    <mergeCell ref="E153:F153"/>
    <mergeCell ref="G153:H153"/>
    <mergeCell ref="I153:J153"/>
    <mergeCell ref="B154:D154"/>
    <mergeCell ref="E154:F154"/>
    <mergeCell ref="G154:H154"/>
    <mergeCell ref="I154:J154"/>
    <mergeCell ref="B151:D151"/>
    <mergeCell ref="E151:F151"/>
    <mergeCell ref="G151:H151"/>
    <mergeCell ref="I151:J151"/>
    <mergeCell ref="B152:D152"/>
    <mergeCell ref="E152:F152"/>
    <mergeCell ref="G152:H152"/>
    <mergeCell ref="I152:J152"/>
    <mergeCell ref="B149:D149"/>
    <mergeCell ref="E149:F149"/>
    <mergeCell ref="G149:H149"/>
    <mergeCell ref="I149:J149"/>
    <mergeCell ref="B150:D150"/>
    <mergeCell ref="E150:F150"/>
    <mergeCell ref="G150:H150"/>
    <mergeCell ref="I150:J150"/>
    <mergeCell ref="B147:D147"/>
    <mergeCell ref="E147:F147"/>
    <mergeCell ref="G147:H147"/>
    <mergeCell ref="I147:J147"/>
    <mergeCell ref="B148:D148"/>
    <mergeCell ref="E148:F148"/>
    <mergeCell ref="G148:H148"/>
    <mergeCell ref="I148:J148"/>
    <mergeCell ref="B139:C139"/>
    <mergeCell ref="D139:E139"/>
    <mergeCell ref="G139:H139"/>
    <mergeCell ref="I139:J139"/>
    <mergeCell ref="B146:D146"/>
    <mergeCell ref="E146:F146"/>
    <mergeCell ref="G146:H146"/>
    <mergeCell ref="I146:J146"/>
    <mergeCell ref="B137:C137"/>
    <mergeCell ref="D137:E137"/>
    <mergeCell ref="G137:H137"/>
    <mergeCell ref="I137:J137"/>
    <mergeCell ref="B138:C138"/>
    <mergeCell ref="D138:E138"/>
    <mergeCell ref="G138:H138"/>
    <mergeCell ref="I138:J138"/>
    <mergeCell ref="B135:C135"/>
    <mergeCell ref="D135:E135"/>
    <mergeCell ref="G135:H135"/>
    <mergeCell ref="I135:J135"/>
    <mergeCell ref="B136:C136"/>
    <mergeCell ref="D136:E136"/>
    <mergeCell ref="G136:H136"/>
    <mergeCell ref="I136:J136"/>
    <mergeCell ref="B125:D125"/>
    <mergeCell ref="E125:F125"/>
    <mergeCell ref="G125:H125"/>
    <mergeCell ref="I125:J125"/>
    <mergeCell ref="B126:D126"/>
    <mergeCell ref="E126:F126"/>
    <mergeCell ref="G126:H126"/>
    <mergeCell ref="I126:J126"/>
    <mergeCell ref="B123:D123"/>
    <mergeCell ref="E123:F123"/>
    <mergeCell ref="G123:H123"/>
    <mergeCell ref="I123:J123"/>
    <mergeCell ref="B124:D124"/>
    <mergeCell ref="E124:F124"/>
    <mergeCell ref="G124:H124"/>
    <mergeCell ref="I124:J124"/>
    <mergeCell ref="B121:D121"/>
    <mergeCell ref="E121:F121"/>
    <mergeCell ref="G121:H121"/>
    <mergeCell ref="I121:J121"/>
    <mergeCell ref="B122:D122"/>
    <mergeCell ref="E122:F122"/>
    <mergeCell ref="G122:H122"/>
    <mergeCell ref="I122:J122"/>
    <mergeCell ref="B119:D119"/>
    <mergeCell ref="E119:F119"/>
    <mergeCell ref="G119:H119"/>
    <mergeCell ref="I119:J119"/>
    <mergeCell ref="B120:D120"/>
    <mergeCell ref="E120:F120"/>
    <mergeCell ref="G120:H120"/>
    <mergeCell ref="I120:J120"/>
    <mergeCell ref="B111:D111"/>
    <mergeCell ref="E111:F111"/>
    <mergeCell ref="G111:H111"/>
    <mergeCell ref="I111:J111"/>
    <mergeCell ref="B118:D118"/>
    <mergeCell ref="E118:F118"/>
    <mergeCell ref="G118:H118"/>
    <mergeCell ref="I118:J118"/>
    <mergeCell ref="B109:D109"/>
    <mergeCell ref="E109:F109"/>
    <mergeCell ref="G109:H109"/>
    <mergeCell ref="I109:J109"/>
    <mergeCell ref="B110:D110"/>
    <mergeCell ref="E110:F110"/>
    <mergeCell ref="G110:H110"/>
    <mergeCell ref="I110:J110"/>
    <mergeCell ref="B107:D107"/>
    <mergeCell ref="E107:F107"/>
    <mergeCell ref="G107:H107"/>
    <mergeCell ref="I107:J107"/>
    <mergeCell ref="B108:D108"/>
    <mergeCell ref="E108:F108"/>
    <mergeCell ref="G108:H108"/>
    <mergeCell ref="I108:J108"/>
    <mergeCell ref="B105:D105"/>
    <mergeCell ref="E105:F105"/>
    <mergeCell ref="G105:H105"/>
    <mergeCell ref="I105:J105"/>
    <mergeCell ref="B106:D106"/>
    <mergeCell ref="E106:F106"/>
    <mergeCell ref="G106:H106"/>
    <mergeCell ref="I106:J106"/>
    <mergeCell ref="B103:D103"/>
    <mergeCell ref="E103:F103"/>
    <mergeCell ref="G103:H103"/>
    <mergeCell ref="I103:J103"/>
    <mergeCell ref="B104:D104"/>
    <mergeCell ref="E104:F104"/>
    <mergeCell ref="G104:H104"/>
    <mergeCell ref="I104:J104"/>
    <mergeCell ref="B95:D95"/>
    <mergeCell ref="E95:F95"/>
    <mergeCell ref="H95:I95"/>
    <mergeCell ref="B96:D96"/>
    <mergeCell ref="E96:F96"/>
    <mergeCell ref="H96:I96"/>
    <mergeCell ref="B93:D93"/>
    <mergeCell ref="E93:F93"/>
    <mergeCell ref="H93:I93"/>
    <mergeCell ref="B94:D94"/>
    <mergeCell ref="E94:F94"/>
    <mergeCell ref="H94:I94"/>
    <mergeCell ref="B91:D91"/>
    <mergeCell ref="E91:F91"/>
    <mergeCell ref="H91:I91"/>
    <mergeCell ref="B92:D92"/>
    <mergeCell ref="E92:F92"/>
    <mergeCell ref="H92:I92"/>
    <mergeCell ref="B89:D89"/>
    <mergeCell ref="E89:F89"/>
    <mergeCell ref="H89:I89"/>
    <mergeCell ref="B90:D90"/>
    <mergeCell ref="E90:F90"/>
    <mergeCell ref="H90:I90"/>
    <mergeCell ref="B81:D81"/>
    <mergeCell ref="E81:F81"/>
    <mergeCell ref="G81:H81"/>
    <mergeCell ref="I81:J81"/>
    <mergeCell ref="B88:D88"/>
    <mergeCell ref="E88:F88"/>
    <mergeCell ref="H88:I88"/>
    <mergeCell ref="B79:D79"/>
    <mergeCell ref="E79:F79"/>
    <mergeCell ref="G79:H79"/>
    <mergeCell ref="I79:J79"/>
    <mergeCell ref="B80:D80"/>
    <mergeCell ref="E80:F80"/>
    <mergeCell ref="G80:H80"/>
    <mergeCell ref="I80:J80"/>
    <mergeCell ref="B77:D77"/>
    <mergeCell ref="E77:F77"/>
    <mergeCell ref="G77:H77"/>
    <mergeCell ref="I77:J77"/>
    <mergeCell ref="B78:D78"/>
    <mergeCell ref="E78:F78"/>
    <mergeCell ref="G78:H78"/>
    <mergeCell ref="I78:J78"/>
    <mergeCell ref="B75:D75"/>
    <mergeCell ref="E75:F75"/>
    <mergeCell ref="G75:H75"/>
    <mergeCell ref="I75:J75"/>
    <mergeCell ref="B76:D76"/>
    <mergeCell ref="E76:F76"/>
    <mergeCell ref="G76:H76"/>
    <mergeCell ref="I76:J76"/>
    <mergeCell ref="B67:H67"/>
    <mergeCell ref="B73:D73"/>
    <mergeCell ref="E73:F73"/>
    <mergeCell ref="G73:H73"/>
    <mergeCell ref="I73:J73"/>
    <mergeCell ref="B74:D74"/>
    <mergeCell ref="E74:F74"/>
    <mergeCell ref="G74:H74"/>
    <mergeCell ref="I74:J74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46:D46"/>
    <mergeCell ref="E46:G46"/>
    <mergeCell ref="A47:D47"/>
    <mergeCell ref="E47:G47"/>
    <mergeCell ref="B53:H53"/>
    <mergeCell ref="B54:H54"/>
    <mergeCell ref="B43:D43"/>
    <mergeCell ref="E43:G43"/>
    <mergeCell ref="B44:D44"/>
    <mergeCell ref="E44:G44"/>
    <mergeCell ref="B45:D45"/>
    <mergeCell ref="E45:G45"/>
    <mergeCell ref="B40:D40"/>
    <mergeCell ref="E40:G40"/>
    <mergeCell ref="B41:D41"/>
    <mergeCell ref="E41:G41"/>
    <mergeCell ref="B42:D42"/>
    <mergeCell ref="E42:G42"/>
    <mergeCell ref="B37:D37"/>
    <mergeCell ref="E37:G37"/>
    <mergeCell ref="B38:D38"/>
    <mergeCell ref="E38:G38"/>
    <mergeCell ref="B39:D39"/>
    <mergeCell ref="E39:G39"/>
    <mergeCell ref="B31:D31"/>
    <mergeCell ref="E31:G31"/>
    <mergeCell ref="B32:D32"/>
    <mergeCell ref="E32:G32"/>
    <mergeCell ref="A33:D33"/>
    <mergeCell ref="E33:G33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E15:G15"/>
    <mergeCell ref="A19:B19"/>
    <mergeCell ref="B23:D23"/>
    <mergeCell ref="E23:G23"/>
    <mergeCell ref="B24:D24"/>
    <mergeCell ref="E24:G24"/>
    <mergeCell ref="C4:J5"/>
    <mergeCell ref="C6:J6"/>
    <mergeCell ref="A14:A16"/>
    <mergeCell ref="B14:B16"/>
    <mergeCell ref="C14:C16"/>
    <mergeCell ref="D14:G14"/>
    <mergeCell ref="H14:H16"/>
    <mergeCell ref="I14:I16"/>
    <mergeCell ref="J14:J16"/>
    <mergeCell ref="D15:D1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topLeftCell="A13" workbookViewId="0">
      <selection activeCell="O11" sqref="O11"/>
    </sheetView>
  </sheetViews>
  <sheetFormatPr defaultColWidth="8.85546875" defaultRowHeight="11.25" x14ac:dyDescent="0.2"/>
  <cols>
    <col min="1" max="1" width="2.140625" style="102" customWidth="1"/>
    <col min="2" max="2" width="18.42578125" style="111" customWidth="1"/>
    <col min="3" max="3" width="6.28515625" style="102" customWidth="1"/>
    <col min="4" max="4" width="9" style="110" customWidth="1"/>
    <col min="5" max="5" width="11.42578125" style="110" customWidth="1"/>
    <col min="6" max="6" width="11.140625" style="110" customWidth="1"/>
    <col min="7" max="7" width="10.42578125" style="110" customWidth="1"/>
    <col min="8" max="8" width="8.85546875" style="110"/>
    <col min="9" max="9" width="10.28515625" style="110" customWidth="1"/>
    <col min="10" max="10" width="10.7109375" style="110" customWidth="1"/>
    <col min="11" max="1025" width="8.85546875" style="102"/>
    <col min="1026" max="16384" width="8.85546875" style="1"/>
  </cols>
  <sheetData>
    <row r="1" spans="1:13" x14ac:dyDescent="0.2">
      <c r="A1" s="1"/>
      <c r="B1" s="101" t="s">
        <v>478</v>
      </c>
      <c r="C1" s="1"/>
      <c r="D1" s="1"/>
      <c r="E1" s="1"/>
      <c r="F1" s="1"/>
      <c r="G1" s="1"/>
      <c r="H1" s="1"/>
      <c r="I1" s="1"/>
      <c r="J1" s="1"/>
      <c r="L1" s="1"/>
      <c r="M1" s="1"/>
    </row>
    <row r="2" spans="1:13" x14ac:dyDescent="0.2">
      <c r="A2" s="1"/>
      <c r="B2" s="101"/>
      <c r="C2" s="1"/>
      <c r="D2" s="1"/>
      <c r="E2" s="1"/>
      <c r="F2" s="1"/>
      <c r="G2" s="1"/>
      <c r="H2" s="1"/>
      <c r="I2" s="1"/>
      <c r="J2" s="1"/>
      <c r="L2" s="1"/>
      <c r="M2" s="1"/>
    </row>
    <row r="3" spans="1:13" ht="27.6" customHeight="1" x14ac:dyDescent="0.2">
      <c r="A3" s="102" t="s">
        <v>35</v>
      </c>
      <c r="B3" s="396" t="s">
        <v>51</v>
      </c>
      <c r="C3" s="394" t="s">
        <v>107</v>
      </c>
      <c r="D3" s="394" t="s">
        <v>108</v>
      </c>
      <c r="E3" s="394" t="s">
        <v>109</v>
      </c>
      <c r="F3" s="394"/>
      <c r="G3" s="394"/>
      <c r="H3" s="394"/>
      <c r="I3" s="394"/>
      <c r="J3" s="394"/>
      <c r="L3" s="1"/>
      <c r="M3" s="1"/>
    </row>
    <row r="4" spans="1:13" ht="15" customHeight="1" x14ac:dyDescent="0.2">
      <c r="B4" s="396"/>
      <c r="C4" s="394"/>
      <c r="D4" s="394"/>
      <c r="E4" s="394" t="s">
        <v>7</v>
      </c>
      <c r="F4" s="394" t="s">
        <v>8</v>
      </c>
      <c r="G4" s="394"/>
      <c r="H4" s="394"/>
      <c r="I4" s="394"/>
      <c r="J4" s="394"/>
      <c r="L4" s="1"/>
      <c r="M4" s="1"/>
    </row>
    <row r="5" spans="1:13" ht="88.15" customHeight="1" x14ac:dyDescent="0.2">
      <c r="B5" s="396"/>
      <c r="C5" s="394"/>
      <c r="D5" s="394"/>
      <c r="E5" s="394"/>
      <c r="F5" s="394" t="s">
        <v>110</v>
      </c>
      <c r="G5" s="397" t="s">
        <v>111</v>
      </c>
      <c r="H5" s="394" t="s">
        <v>112</v>
      </c>
      <c r="I5" s="394" t="s">
        <v>113</v>
      </c>
      <c r="J5" s="394"/>
      <c r="L5" s="1"/>
      <c r="M5" s="1"/>
    </row>
    <row r="6" spans="1:13" ht="23.45" customHeight="1" x14ac:dyDescent="0.2">
      <c r="B6" s="396"/>
      <c r="C6" s="394"/>
      <c r="D6" s="394"/>
      <c r="E6" s="394"/>
      <c r="F6" s="394"/>
      <c r="G6" s="397"/>
      <c r="H6" s="394"/>
      <c r="I6" s="216" t="s">
        <v>7</v>
      </c>
      <c r="J6" s="216" t="s">
        <v>114</v>
      </c>
      <c r="L6" s="1"/>
      <c r="M6" s="1"/>
    </row>
    <row r="7" spans="1:13" x14ac:dyDescent="0.2">
      <c r="B7" s="215">
        <v>1</v>
      </c>
      <c r="C7" s="216">
        <v>2</v>
      </c>
      <c r="D7" s="216">
        <v>3</v>
      </c>
      <c r="E7" s="216">
        <v>4</v>
      </c>
      <c r="F7" s="216">
        <v>5</v>
      </c>
      <c r="G7" s="216">
        <v>6</v>
      </c>
      <c r="H7" s="216">
        <v>7</v>
      </c>
      <c r="I7" s="216">
        <v>8</v>
      </c>
      <c r="J7" s="216">
        <v>9</v>
      </c>
      <c r="L7" s="1"/>
      <c r="M7" s="1"/>
    </row>
    <row r="8" spans="1:13" ht="30.6" customHeight="1" x14ac:dyDescent="0.2">
      <c r="B8" s="215" t="s">
        <v>115</v>
      </c>
      <c r="C8" s="216">
        <v>100</v>
      </c>
      <c r="D8" s="216" t="s">
        <v>116</v>
      </c>
      <c r="E8" s="217">
        <f>F8+G8+H8+I8</f>
        <v>49744691</v>
      </c>
      <c r="F8" s="217">
        <f>F11</f>
        <v>41504319</v>
      </c>
      <c r="G8" s="217">
        <f>+G14</f>
        <v>0</v>
      </c>
      <c r="H8" s="217">
        <f>H14</f>
        <v>0</v>
      </c>
      <c r="I8" s="217">
        <f>I9+I11+I12+I13+I15+I16</f>
        <v>8240372</v>
      </c>
      <c r="J8" s="217">
        <f>J11+J15</f>
        <v>0</v>
      </c>
      <c r="L8" s="1"/>
      <c r="M8" s="1"/>
    </row>
    <row r="9" spans="1:13" ht="19.899999999999999" hidden="1" customHeight="1" x14ac:dyDescent="0.2">
      <c r="B9" s="215" t="s">
        <v>8</v>
      </c>
      <c r="C9" s="394">
        <v>110</v>
      </c>
      <c r="D9" s="394"/>
      <c r="E9" s="393">
        <f>I9</f>
        <v>0</v>
      </c>
      <c r="F9" s="393" t="s">
        <v>116</v>
      </c>
      <c r="G9" s="393" t="s">
        <v>116</v>
      </c>
      <c r="H9" s="393" t="s">
        <v>116</v>
      </c>
      <c r="I9" s="393"/>
      <c r="J9" s="393" t="s">
        <v>116</v>
      </c>
      <c r="L9" s="1"/>
      <c r="M9" s="1"/>
    </row>
    <row r="10" spans="1:13" ht="19.149999999999999" hidden="1" customHeight="1" x14ac:dyDescent="0.2">
      <c r="B10" s="215" t="s">
        <v>117</v>
      </c>
      <c r="C10" s="394"/>
      <c r="D10" s="394"/>
      <c r="E10" s="393"/>
      <c r="F10" s="393"/>
      <c r="G10" s="393"/>
      <c r="H10" s="393"/>
      <c r="I10" s="393"/>
      <c r="J10" s="393"/>
      <c r="L10" s="1"/>
      <c r="M10" s="1"/>
    </row>
    <row r="11" spans="1:13" ht="36.6" customHeight="1" x14ac:dyDescent="0.2">
      <c r="B11" s="215" t="s">
        <v>118</v>
      </c>
      <c r="C11" s="216">
        <v>120</v>
      </c>
      <c r="D11" s="216">
        <v>130</v>
      </c>
      <c r="E11" s="217">
        <f>F11+I11</f>
        <v>49581375.490000002</v>
      </c>
      <c r="F11" s="217">
        <v>41504319</v>
      </c>
      <c r="G11" s="217" t="s">
        <v>116</v>
      </c>
      <c r="H11" s="217" t="s">
        <v>116</v>
      </c>
      <c r="I11" s="217">
        <v>8077056.4900000002</v>
      </c>
      <c r="J11" s="217"/>
      <c r="L11" s="1"/>
      <c r="M11" s="1"/>
    </row>
    <row r="12" spans="1:13" ht="36.6" hidden="1" customHeight="1" x14ac:dyDescent="0.2">
      <c r="B12" s="215" t="s">
        <v>119</v>
      </c>
      <c r="C12" s="216">
        <v>130</v>
      </c>
      <c r="D12" s="216">
        <v>140</v>
      </c>
      <c r="E12" s="217">
        <f>I12</f>
        <v>0</v>
      </c>
      <c r="F12" s="217" t="s">
        <v>116</v>
      </c>
      <c r="G12" s="217" t="s">
        <v>116</v>
      </c>
      <c r="H12" s="217" t="s">
        <v>116</v>
      </c>
      <c r="I12" s="217"/>
      <c r="J12" s="217" t="s">
        <v>116</v>
      </c>
      <c r="L12" s="1"/>
      <c r="M12" s="1"/>
    </row>
    <row r="13" spans="1:13" ht="26.45" customHeight="1" x14ac:dyDescent="0.2">
      <c r="B13" s="215" t="s">
        <v>120</v>
      </c>
      <c r="C13" s="216">
        <v>140</v>
      </c>
      <c r="D13" s="216">
        <v>180</v>
      </c>
      <c r="E13" s="217">
        <f>I13</f>
        <v>163315.51</v>
      </c>
      <c r="F13" s="217" t="s">
        <v>116</v>
      </c>
      <c r="G13" s="217" t="s">
        <v>116</v>
      </c>
      <c r="H13" s="217" t="s">
        <v>116</v>
      </c>
      <c r="I13" s="217">
        <v>163315.51</v>
      </c>
      <c r="J13" s="217" t="s">
        <v>116</v>
      </c>
      <c r="L13" s="1"/>
      <c r="M13" s="1"/>
    </row>
    <row r="14" spans="1:13" ht="36.6" customHeight="1" x14ac:dyDescent="0.2">
      <c r="B14" s="215" t="s">
        <v>121</v>
      </c>
      <c r="C14" s="216">
        <v>150</v>
      </c>
      <c r="D14" s="216">
        <v>180</v>
      </c>
      <c r="E14" s="217">
        <f>G14+H14</f>
        <v>0</v>
      </c>
      <c r="F14" s="217" t="s">
        <v>116</v>
      </c>
      <c r="G14" s="217"/>
      <c r="H14" s="217">
        <f>H17</f>
        <v>0</v>
      </c>
      <c r="I14" s="217" t="s">
        <v>116</v>
      </c>
      <c r="J14" s="217" t="s">
        <v>116</v>
      </c>
      <c r="L14" s="1"/>
      <c r="M14" s="1"/>
    </row>
    <row r="15" spans="1:13" ht="27.6" hidden="1" customHeight="1" x14ac:dyDescent="0.2">
      <c r="B15" s="215" t="s">
        <v>122</v>
      </c>
      <c r="C15" s="216">
        <v>160</v>
      </c>
      <c r="D15" s="216">
        <v>120</v>
      </c>
      <c r="E15" s="217">
        <f>I15</f>
        <v>0</v>
      </c>
      <c r="F15" s="217" t="s">
        <v>116</v>
      </c>
      <c r="G15" s="217" t="s">
        <v>116</v>
      </c>
      <c r="H15" s="217" t="s">
        <v>116</v>
      </c>
      <c r="I15" s="217"/>
      <c r="J15" s="217"/>
      <c r="L15" s="1"/>
      <c r="M15" s="1" t="s">
        <v>35</v>
      </c>
    </row>
    <row r="16" spans="1:13" ht="31.9" hidden="1" customHeight="1" x14ac:dyDescent="0.2">
      <c r="B16" s="215" t="s">
        <v>123</v>
      </c>
      <c r="C16" s="216">
        <v>180</v>
      </c>
      <c r="D16" s="216" t="s">
        <v>116</v>
      </c>
      <c r="E16" s="217">
        <f>I16</f>
        <v>0</v>
      </c>
      <c r="F16" s="217" t="s">
        <v>116</v>
      </c>
      <c r="G16" s="217" t="s">
        <v>116</v>
      </c>
      <c r="H16" s="217" t="s">
        <v>116</v>
      </c>
      <c r="I16" s="217"/>
      <c r="J16" s="217" t="s">
        <v>116</v>
      </c>
      <c r="L16" s="1"/>
      <c r="M16" s="1"/>
    </row>
    <row r="17" spans="2:13" ht="36.6" customHeight="1" x14ac:dyDescent="0.2">
      <c r="B17" s="215" t="s">
        <v>124</v>
      </c>
      <c r="C17" s="216">
        <v>200</v>
      </c>
      <c r="D17" s="216" t="s">
        <v>116</v>
      </c>
      <c r="E17" s="217">
        <f>F17+G17+H17+I17</f>
        <v>49744691</v>
      </c>
      <c r="F17" s="217">
        <f>F18+F21+F23+F25+F26+F27+F38</f>
        <v>41504319</v>
      </c>
      <c r="G17" s="217">
        <f>G18+G21+G23+G25+G26+G27+G38</f>
        <v>0</v>
      </c>
      <c r="H17" s="217">
        <f>H18+H21+H23+H25+H26+H27+H38</f>
        <v>0</v>
      </c>
      <c r="I17" s="217">
        <f>I18+I21+I23+I25+I26+I27+I38</f>
        <v>8240372</v>
      </c>
      <c r="J17" s="217">
        <f>J18+J21+J23+J25+J26+J27+J38</f>
        <v>0</v>
      </c>
      <c r="L17" s="104"/>
      <c r="M17" s="104"/>
    </row>
    <row r="18" spans="2:13" ht="42.6" customHeight="1" x14ac:dyDescent="0.2">
      <c r="B18" s="215" t="s">
        <v>125</v>
      </c>
      <c r="C18" s="216">
        <v>210</v>
      </c>
      <c r="D18" s="216"/>
      <c r="E18" s="217">
        <f>F18+G18+H18+I18</f>
        <v>35658317</v>
      </c>
      <c r="F18" s="217">
        <f>F19</f>
        <v>35658317</v>
      </c>
      <c r="G18" s="217">
        <f>G19</f>
        <v>0</v>
      </c>
      <c r="H18" s="217">
        <f>H19</f>
        <v>0</v>
      </c>
      <c r="I18" s="217">
        <f>I19</f>
        <v>0</v>
      </c>
      <c r="J18" s="217">
        <f>J19</f>
        <v>0</v>
      </c>
    </row>
    <row r="19" spans="2:13" ht="17.45" customHeight="1" x14ac:dyDescent="0.2">
      <c r="B19" s="215" t="s">
        <v>126</v>
      </c>
      <c r="C19" s="394">
        <v>211</v>
      </c>
      <c r="D19" s="394">
        <v>211.21299999999999</v>
      </c>
      <c r="E19" s="393">
        <f>F19+G19+H19+I19</f>
        <v>35658317</v>
      </c>
      <c r="F19" s="393">
        <v>35658317</v>
      </c>
      <c r="G19" s="393"/>
      <c r="H19" s="393"/>
      <c r="I19" s="393"/>
      <c r="J19" s="393"/>
    </row>
    <row r="20" spans="2:13" ht="25.9" customHeight="1" x14ac:dyDescent="0.2">
      <c r="B20" s="215" t="s">
        <v>127</v>
      </c>
      <c r="C20" s="394"/>
      <c r="D20" s="394"/>
      <c r="E20" s="393"/>
      <c r="F20" s="393"/>
      <c r="G20" s="393"/>
      <c r="H20" s="393"/>
      <c r="I20" s="393"/>
      <c r="J20" s="393"/>
    </row>
    <row r="21" spans="2:13" ht="32.450000000000003" hidden="1" customHeight="1" x14ac:dyDescent="0.2">
      <c r="B21" s="215" t="s">
        <v>128</v>
      </c>
      <c r="C21" s="216">
        <v>220</v>
      </c>
      <c r="D21" s="216">
        <v>290</v>
      </c>
      <c r="E21" s="217">
        <f>F21+G21+H21+I21</f>
        <v>0</v>
      </c>
      <c r="F21" s="217"/>
      <c r="G21" s="217"/>
      <c r="H21" s="217"/>
      <c r="I21" s="217"/>
      <c r="J21" s="217"/>
    </row>
    <row r="22" spans="2:13" ht="19.149999999999999" customHeight="1" x14ac:dyDescent="0.2">
      <c r="B22" s="215" t="s">
        <v>126</v>
      </c>
      <c r="C22" s="216"/>
      <c r="D22" s="216"/>
      <c r="E22" s="217"/>
      <c r="F22" s="217"/>
      <c r="G22" s="217"/>
      <c r="H22" s="217"/>
      <c r="I22" s="217"/>
      <c r="J22" s="217"/>
    </row>
    <row r="23" spans="2:13" ht="33" customHeight="1" x14ac:dyDescent="0.2">
      <c r="B23" s="215" t="s">
        <v>129</v>
      </c>
      <c r="C23" s="216">
        <v>230</v>
      </c>
      <c r="D23" s="216">
        <v>290</v>
      </c>
      <c r="E23" s="217">
        <f>F23+G23+H23+I23</f>
        <v>544371</v>
      </c>
      <c r="F23" s="145">
        <v>544371</v>
      </c>
      <c r="G23" s="217"/>
      <c r="H23" s="217"/>
      <c r="I23" s="217"/>
      <c r="J23" s="217"/>
    </row>
    <row r="24" spans="2:13" ht="17.45" customHeight="1" x14ac:dyDescent="0.2">
      <c r="B24" s="215" t="s">
        <v>126</v>
      </c>
      <c r="C24" s="216"/>
      <c r="D24" s="216"/>
      <c r="E24" s="217"/>
      <c r="F24" s="217"/>
      <c r="G24" s="217"/>
      <c r="H24" s="217"/>
      <c r="I24" s="217"/>
      <c r="J24" s="217"/>
    </row>
    <row r="25" spans="2:13" ht="25.15" hidden="1" customHeight="1" x14ac:dyDescent="0.2">
      <c r="B25" s="105" t="s">
        <v>130</v>
      </c>
      <c r="C25" s="106">
        <v>240</v>
      </c>
      <c r="D25" s="106"/>
      <c r="E25" s="107">
        <v>0</v>
      </c>
      <c r="F25" s="107"/>
      <c r="G25" s="107"/>
      <c r="H25" s="107"/>
      <c r="I25" s="107"/>
      <c r="J25" s="107"/>
    </row>
    <row r="26" spans="2:13" ht="32.450000000000003" hidden="1" customHeight="1" x14ac:dyDescent="0.2">
      <c r="B26" s="215" t="s">
        <v>131</v>
      </c>
      <c r="C26" s="216">
        <v>250</v>
      </c>
      <c r="D26" s="216"/>
      <c r="E26" s="217">
        <f>F26+G26+H26+I26</f>
        <v>0</v>
      </c>
      <c r="F26" s="217"/>
      <c r="G26" s="217"/>
      <c r="H26" s="217"/>
      <c r="I26" s="217"/>
      <c r="J26" s="217"/>
    </row>
    <row r="27" spans="2:13" ht="36" customHeight="1" x14ac:dyDescent="0.2">
      <c r="B27" s="215" t="s">
        <v>132</v>
      </c>
      <c r="C27" s="216">
        <v>260</v>
      </c>
      <c r="D27" s="216" t="s">
        <v>116</v>
      </c>
      <c r="E27" s="217">
        <f t="shared" ref="E27:J27" si="0">E29+E30+E31+E32+E33+E34</f>
        <v>13542003</v>
      </c>
      <c r="F27" s="217">
        <f t="shared" si="0"/>
        <v>5301631</v>
      </c>
      <c r="G27" s="217">
        <f t="shared" si="0"/>
        <v>0</v>
      </c>
      <c r="H27" s="217">
        <f t="shared" si="0"/>
        <v>0</v>
      </c>
      <c r="I27" s="217">
        <f>I29+I30+I31+I32+I33+I34</f>
        <v>8240372</v>
      </c>
      <c r="J27" s="217">
        <f t="shared" si="0"/>
        <v>0</v>
      </c>
    </row>
    <row r="28" spans="2:13" ht="20.45" hidden="1" customHeight="1" x14ac:dyDescent="0.2">
      <c r="B28" s="215" t="s">
        <v>126</v>
      </c>
      <c r="C28" s="216"/>
      <c r="D28" s="216"/>
      <c r="E28" s="217"/>
      <c r="F28" s="217"/>
      <c r="G28" s="217"/>
      <c r="H28" s="217"/>
      <c r="I28" s="217"/>
      <c r="J28" s="217"/>
    </row>
    <row r="29" spans="2:13" ht="23.45" customHeight="1" x14ac:dyDescent="0.2">
      <c r="B29" s="215" t="s">
        <v>133</v>
      </c>
      <c r="C29" s="216">
        <v>261</v>
      </c>
      <c r="D29" s="216">
        <v>221</v>
      </c>
      <c r="E29" s="217">
        <f t="shared" ref="E29:E39" si="1">F29+G29+H29+I29</f>
        <v>58000</v>
      </c>
      <c r="F29" s="217">
        <v>58000</v>
      </c>
      <c r="G29" s="217"/>
      <c r="H29" s="217"/>
      <c r="I29" s="217"/>
      <c r="J29" s="217"/>
    </row>
    <row r="30" spans="2:13" ht="22.15" customHeight="1" x14ac:dyDescent="0.2">
      <c r="B30" s="215" t="s">
        <v>134</v>
      </c>
      <c r="C30" s="216">
        <v>262</v>
      </c>
      <c r="D30" s="216">
        <v>222</v>
      </c>
      <c r="E30" s="217">
        <f t="shared" si="1"/>
        <v>0</v>
      </c>
      <c r="F30" s="217"/>
      <c r="G30" s="217"/>
      <c r="H30" s="217"/>
      <c r="I30" s="217"/>
      <c r="J30" s="217"/>
    </row>
    <row r="31" spans="2:13" ht="24" customHeight="1" x14ac:dyDescent="0.2">
      <c r="B31" s="215" t="s">
        <v>135</v>
      </c>
      <c r="C31" s="216">
        <v>263</v>
      </c>
      <c r="D31" s="216">
        <v>223</v>
      </c>
      <c r="E31" s="217">
        <f t="shared" si="1"/>
        <v>3639900</v>
      </c>
      <c r="F31" s="146">
        <v>3639900</v>
      </c>
      <c r="G31" s="217"/>
      <c r="H31" s="217"/>
      <c r="I31" s="217"/>
      <c r="J31" s="217"/>
    </row>
    <row r="32" spans="2:13" ht="21.6" customHeight="1" x14ac:dyDescent="0.2">
      <c r="B32" s="215" t="s">
        <v>136</v>
      </c>
      <c r="C32" s="216">
        <v>264</v>
      </c>
      <c r="D32" s="216">
        <v>224</v>
      </c>
      <c r="E32" s="217">
        <f t="shared" si="1"/>
        <v>0</v>
      </c>
      <c r="F32" s="217"/>
      <c r="G32" s="217"/>
      <c r="H32" s="217"/>
      <c r="I32" s="217"/>
      <c r="J32" s="217"/>
    </row>
    <row r="33" spans="2:14" ht="25.9" customHeight="1" x14ac:dyDescent="0.2">
      <c r="B33" s="215" t="s">
        <v>137</v>
      </c>
      <c r="C33" s="216">
        <v>265</v>
      </c>
      <c r="D33" s="216">
        <v>225</v>
      </c>
      <c r="E33" s="217">
        <f t="shared" si="1"/>
        <v>534126</v>
      </c>
      <c r="F33" s="217">
        <f>316754+27000</f>
        <v>343754</v>
      </c>
      <c r="G33" s="217">
        <f>+иные19.!I207</f>
        <v>0</v>
      </c>
      <c r="H33" s="217"/>
      <c r="I33" s="217">
        <v>190372</v>
      </c>
      <c r="J33" s="217"/>
    </row>
    <row r="34" spans="2:14" ht="30.6" customHeight="1" x14ac:dyDescent="0.2">
      <c r="B34" s="215" t="s">
        <v>182</v>
      </c>
      <c r="C34" s="216">
        <v>266</v>
      </c>
      <c r="D34" s="216" t="s">
        <v>138</v>
      </c>
      <c r="E34" s="217">
        <f t="shared" si="1"/>
        <v>9309977</v>
      </c>
      <c r="F34" s="217">
        <f>F36+F37+457112</f>
        <v>1259977</v>
      </c>
      <c r="G34" s="217">
        <f>+иные19.!I223+иные19.!I229</f>
        <v>0</v>
      </c>
      <c r="H34" s="217"/>
      <c r="I34" s="217">
        <v>8050000</v>
      </c>
      <c r="J34" s="217"/>
    </row>
    <row r="35" spans="2:14" ht="15.6" customHeight="1" x14ac:dyDescent="0.2">
      <c r="B35" s="105" t="s">
        <v>126</v>
      </c>
      <c r="C35" s="218"/>
      <c r="D35" s="216"/>
      <c r="E35" s="217"/>
      <c r="F35" s="217"/>
      <c r="G35" s="217"/>
      <c r="H35" s="217"/>
      <c r="I35" s="217"/>
      <c r="J35" s="217"/>
    </row>
    <row r="36" spans="2:14" ht="20.45" customHeight="1" x14ac:dyDescent="0.2">
      <c r="B36" s="109" t="s">
        <v>258</v>
      </c>
      <c r="C36" s="218"/>
      <c r="D36" s="216">
        <v>310</v>
      </c>
      <c r="E36" s="217"/>
      <c r="F36" s="217"/>
      <c r="G36" s="217">
        <f>+иные19.!I229</f>
        <v>0</v>
      </c>
      <c r="H36" s="217"/>
      <c r="I36" s="217"/>
      <c r="J36" s="217"/>
    </row>
    <row r="37" spans="2:14" ht="20.45" customHeight="1" x14ac:dyDescent="0.2">
      <c r="B37" s="215" t="s">
        <v>259</v>
      </c>
      <c r="C37" s="216"/>
      <c r="D37" s="216">
        <v>340</v>
      </c>
      <c r="E37" s="217"/>
      <c r="F37" s="217">
        <f>464865+338000</f>
        <v>802865</v>
      </c>
      <c r="G37" s="217"/>
      <c r="H37" s="217"/>
      <c r="I37" s="217">
        <f>I34</f>
        <v>8050000</v>
      </c>
      <c r="J37" s="217"/>
    </row>
    <row r="38" spans="2:14" ht="30.6" hidden="1" customHeight="1" x14ac:dyDescent="0.2">
      <c r="B38" s="105" t="s">
        <v>139</v>
      </c>
      <c r="C38" s="216">
        <v>300</v>
      </c>
      <c r="D38" s="216" t="s">
        <v>116</v>
      </c>
      <c r="E38" s="217">
        <f t="shared" si="1"/>
        <v>0</v>
      </c>
      <c r="F38" s="217">
        <f>F39+F41</f>
        <v>0</v>
      </c>
      <c r="G38" s="217">
        <f>G39+G41</f>
        <v>0</v>
      </c>
      <c r="H38" s="217">
        <f>H39+H41</f>
        <v>0</v>
      </c>
      <c r="I38" s="217">
        <f>I39+I41</f>
        <v>0</v>
      </c>
      <c r="J38" s="217">
        <f>J39+J41</f>
        <v>0</v>
      </c>
    </row>
    <row r="39" spans="2:14" ht="16.149999999999999" hidden="1" customHeight="1" x14ac:dyDescent="0.2">
      <c r="B39" s="105" t="s">
        <v>126</v>
      </c>
      <c r="C39" s="395">
        <v>310</v>
      </c>
      <c r="D39" s="394"/>
      <c r="E39" s="393">
        <f t="shared" si="1"/>
        <v>0</v>
      </c>
      <c r="F39" s="393"/>
      <c r="G39" s="393"/>
      <c r="H39" s="393"/>
      <c r="I39" s="393"/>
      <c r="J39" s="393"/>
    </row>
    <row r="40" spans="2:14" ht="19.899999999999999" hidden="1" customHeight="1" x14ac:dyDescent="0.2">
      <c r="B40" s="109" t="s">
        <v>140</v>
      </c>
      <c r="C40" s="395"/>
      <c r="D40" s="394"/>
      <c r="E40" s="393"/>
      <c r="F40" s="393"/>
      <c r="G40" s="393"/>
      <c r="H40" s="393"/>
      <c r="I40" s="393"/>
      <c r="J40" s="393"/>
    </row>
    <row r="41" spans="2:14" ht="21.6" hidden="1" customHeight="1" x14ac:dyDescent="0.2">
      <c r="B41" s="215" t="s">
        <v>141</v>
      </c>
      <c r="C41" s="216">
        <v>320</v>
      </c>
      <c r="D41" s="216"/>
      <c r="E41" s="217">
        <f>F41+G41+H41+I41</f>
        <v>0</v>
      </c>
      <c r="F41" s="217"/>
      <c r="G41" s="217"/>
      <c r="H41" s="217"/>
      <c r="I41" s="217"/>
      <c r="J41" s="217"/>
    </row>
    <row r="42" spans="2:14" ht="25.9" hidden="1" customHeight="1" x14ac:dyDescent="0.2">
      <c r="B42" s="215" t="s">
        <v>142</v>
      </c>
      <c r="C42" s="216">
        <v>400</v>
      </c>
      <c r="D42" s="216"/>
      <c r="E42" s="217">
        <f>F42+G42+H42+I42</f>
        <v>0</v>
      </c>
      <c r="F42" s="217">
        <f>F43+F45</f>
        <v>0</v>
      </c>
      <c r="G42" s="217">
        <f>G43+G45</f>
        <v>0</v>
      </c>
      <c r="H42" s="217">
        <f>H43+H45</f>
        <v>0</v>
      </c>
      <c r="I42" s="217">
        <f>I43+I45</f>
        <v>0</v>
      </c>
      <c r="J42" s="217">
        <f>J43+J45</f>
        <v>0</v>
      </c>
    </row>
    <row r="43" spans="2:14" ht="19.899999999999999" hidden="1" customHeight="1" x14ac:dyDescent="0.2">
      <c r="B43" s="215" t="s">
        <v>143</v>
      </c>
      <c r="C43" s="394">
        <v>410</v>
      </c>
      <c r="D43" s="394"/>
      <c r="E43" s="393">
        <v>0</v>
      </c>
      <c r="F43" s="393"/>
      <c r="G43" s="393"/>
      <c r="H43" s="393"/>
      <c r="I43" s="393"/>
      <c r="J43" s="393"/>
    </row>
    <row r="44" spans="2:14" ht="18.600000000000001" hidden="1" customHeight="1" x14ac:dyDescent="0.2">
      <c r="B44" s="215" t="s">
        <v>144</v>
      </c>
      <c r="C44" s="394"/>
      <c r="D44" s="394"/>
      <c r="E44" s="393"/>
      <c r="F44" s="393"/>
      <c r="G44" s="393"/>
      <c r="H44" s="393"/>
      <c r="I44" s="393"/>
      <c r="J44" s="393"/>
    </row>
    <row r="45" spans="2:14" ht="21.6" hidden="1" customHeight="1" x14ac:dyDescent="0.2">
      <c r="B45" s="215" t="s">
        <v>145</v>
      </c>
      <c r="C45" s="216">
        <v>420</v>
      </c>
      <c r="D45" s="216"/>
      <c r="E45" s="217">
        <f>F45+G45+H45+I45</f>
        <v>0</v>
      </c>
      <c r="F45" s="217"/>
      <c r="G45" s="217"/>
      <c r="H45" s="217"/>
      <c r="I45" s="217"/>
      <c r="J45" s="217"/>
    </row>
    <row r="46" spans="2:14" ht="18.600000000000001" customHeight="1" x14ac:dyDescent="0.2">
      <c r="B46" s="215" t="s">
        <v>146</v>
      </c>
      <c r="C46" s="216">
        <v>500</v>
      </c>
      <c r="D46" s="216" t="s">
        <v>116</v>
      </c>
      <c r="E46" s="217">
        <f>F46+G46+H46+I46</f>
        <v>0</v>
      </c>
      <c r="F46" s="217"/>
      <c r="G46" s="217"/>
      <c r="H46" s="217"/>
      <c r="I46" s="217"/>
      <c r="J46" s="217"/>
      <c r="K46" s="104"/>
      <c r="L46" s="104"/>
      <c r="M46" s="104"/>
      <c r="N46" s="104"/>
    </row>
    <row r="47" spans="2:14" ht="21.6" customHeight="1" x14ac:dyDescent="0.2">
      <c r="B47" s="215" t="s">
        <v>147</v>
      </c>
      <c r="C47" s="216">
        <v>600</v>
      </c>
      <c r="D47" s="216" t="s">
        <v>116</v>
      </c>
      <c r="E47" s="217">
        <f>F47+G47+H47+I47</f>
        <v>0</v>
      </c>
      <c r="F47" s="217">
        <f>F46+F8-F17</f>
        <v>0</v>
      </c>
      <c r="G47" s="217">
        <f>G46+G8-G17</f>
        <v>0</v>
      </c>
      <c r="H47" s="217"/>
      <c r="I47" s="217">
        <f>I46+I8-I17</f>
        <v>0</v>
      </c>
      <c r="J47" s="217"/>
    </row>
    <row r="48" spans="2:14" x14ac:dyDescent="0.2">
      <c r="E48" s="112"/>
      <c r="F48" s="112"/>
      <c r="G48" s="112"/>
      <c r="H48" s="112"/>
      <c r="I48" s="112"/>
    </row>
    <row r="49" spans="5:9" x14ac:dyDescent="0.2">
      <c r="E49" s="176"/>
      <c r="F49" s="176"/>
      <c r="I49" s="176"/>
    </row>
    <row r="51" spans="5:9" x14ac:dyDescent="0.2">
      <c r="E51" s="176"/>
    </row>
  </sheetData>
  <mergeCells count="42">
    <mergeCell ref="I39:I40"/>
    <mergeCell ref="J39:J40"/>
    <mergeCell ref="C43:C44"/>
    <mergeCell ref="D43:D44"/>
    <mergeCell ref="E43:E44"/>
    <mergeCell ref="F43:F44"/>
    <mergeCell ref="G43:G44"/>
    <mergeCell ref="H43:H44"/>
    <mergeCell ref="I43:I44"/>
    <mergeCell ref="J43:J44"/>
    <mergeCell ref="C39:C40"/>
    <mergeCell ref="D39:D40"/>
    <mergeCell ref="E39:E40"/>
    <mergeCell ref="F39:F40"/>
    <mergeCell ref="G39:G40"/>
    <mergeCell ref="H39:H40"/>
    <mergeCell ref="I9:I10"/>
    <mergeCell ref="J9:J10"/>
    <mergeCell ref="C19:C20"/>
    <mergeCell ref="D19:D20"/>
    <mergeCell ref="E19:E20"/>
    <mergeCell ref="F19:F20"/>
    <mergeCell ref="G19:G20"/>
    <mergeCell ref="H19:H20"/>
    <mergeCell ref="I19:I20"/>
    <mergeCell ref="J19:J20"/>
    <mergeCell ref="C9:C10"/>
    <mergeCell ref="D9:D10"/>
    <mergeCell ref="E9:E10"/>
    <mergeCell ref="F9:F10"/>
    <mergeCell ref="G9:G10"/>
    <mergeCell ref="H9:H10"/>
    <mergeCell ref="B3:B6"/>
    <mergeCell ref="C3:C6"/>
    <mergeCell ref="D3:D6"/>
    <mergeCell ref="E3:J3"/>
    <mergeCell ref="E4:E6"/>
    <mergeCell ref="F4:J4"/>
    <mergeCell ref="F5:F6"/>
    <mergeCell ref="G5:G6"/>
    <mergeCell ref="H5:H6"/>
    <mergeCell ref="I5:J5"/>
  </mergeCells>
  <hyperlinks>
    <hyperlink ref="G5" r:id="rId1"/>
  </hyperlinks>
  <pageMargins left="0.25" right="0.25" top="0.75" bottom="0.75" header="0.3" footer="0.3"/>
  <pageSetup paperSize="9" scale="90" fitToWidth="0" orientation="portrait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7"/>
  <sheetViews>
    <sheetView topLeftCell="A189" workbookViewId="0">
      <selection activeCell="A78" sqref="A78:XFD83"/>
    </sheetView>
  </sheetViews>
  <sheetFormatPr defaultColWidth="8.85546875" defaultRowHeight="12" outlineLevelCol="1" x14ac:dyDescent="0.2"/>
  <cols>
    <col min="1" max="1" width="4.7109375" style="18" customWidth="1"/>
    <col min="2" max="2" width="18.140625" style="18" customWidth="1"/>
    <col min="3" max="3" width="7.5703125" style="18" customWidth="1"/>
    <col min="4" max="4" width="8.5703125" style="18" customWidth="1"/>
    <col min="5" max="5" width="7.85546875" style="220" customWidth="1"/>
    <col min="6" max="6" width="9" style="18" customWidth="1"/>
    <col min="7" max="7" width="10.28515625" style="18" customWidth="1"/>
    <col min="8" max="8" width="7.85546875" style="18" customWidth="1"/>
    <col min="9" max="9" width="9.7109375" style="18" customWidth="1"/>
    <col min="10" max="10" width="11.28515625" style="18" customWidth="1"/>
    <col min="11" max="11" width="13.28515625" style="18" hidden="1" customWidth="1" outlineLevel="1"/>
    <col min="12" max="12" width="13.140625" style="18" hidden="1" customWidth="1" outlineLevel="1"/>
    <col min="13" max="13" width="12.28515625" style="18" hidden="1" customWidth="1" outlineLevel="1"/>
    <col min="14" max="14" width="13.28515625" style="18" hidden="1" customWidth="1" outlineLevel="1"/>
    <col min="15" max="15" width="4.140625" style="152" hidden="1" customWidth="1" collapsed="1"/>
    <col min="16" max="16" width="11.28515625" style="163" hidden="1" customWidth="1"/>
    <col min="17" max="18" width="11.28515625" style="158" hidden="1" customWidth="1"/>
    <col min="19" max="16384" width="8.85546875" style="18"/>
  </cols>
  <sheetData>
    <row r="1" spans="1:28" hidden="1" x14ac:dyDescent="0.2"/>
    <row r="2" spans="1:28" hidden="1" x14ac:dyDescent="0.2">
      <c r="D2" s="18" t="s">
        <v>0</v>
      </c>
    </row>
    <row r="3" spans="1:28" hidden="1" x14ac:dyDescent="0.2">
      <c r="C3" s="18" t="s">
        <v>264</v>
      </c>
    </row>
    <row r="4" spans="1:28" ht="13.15" hidden="1" customHeight="1" x14ac:dyDescent="0.2">
      <c r="C4" s="447" t="s">
        <v>260</v>
      </c>
      <c r="D4" s="447"/>
      <c r="E4" s="447"/>
      <c r="F4" s="447"/>
      <c r="G4" s="447"/>
      <c r="H4" s="447"/>
      <c r="I4" s="447"/>
      <c r="J4" s="447"/>
      <c r="K4" s="19"/>
      <c r="L4" s="19"/>
      <c r="M4" s="19"/>
      <c r="N4" s="19"/>
      <c r="O4" s="153"/>
      <c r="P4" s="166"/>
      <c r="Q4" s="159"/>
      <c r="R4" s="15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3.15" hidden="1" customHeight="1" x14ac:dyDescent="0.2">
      <c r="C5" s="447"/>
      <c r="D5" s="447"/>
      <c r="E5" s="447"/>
      <c r="F5" s="447"/>
      <c r="G5" s="447"/>
      <c r="H5" s="447"/>
      <c r="I5" s="447"/>
      <c r="J5" s="447"/>
      <c r="K5" s="19"/>
      <c r="L5" s="19"/>
      <c r="M5" s="19"/>
      <c r="N5" s="19"/>
      <c r="O5" s="153"/>
      <c r="P5" s="166"/>
      <c r="Q5" s="159"/>
      <c r="R5" s="15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3.15" hidden="1" customHeight="1" x14ac:dyDescent="0.2">
      <c r="C6" s="316"/>
      <c r="D6" s="316"/>
      <c r="E6" s="316"/>
      <c r="F6" s="316"/>
      <c r="G6" s="316"/>
      <c r="H6" s="316"/>
      <c r="I6" s="316"/>
      <c r="J6" s="316"/>
      <c r="K6" s="19"/>
      <c r="L6" s="19"/>
      <c r="M6" s="19"/>
      <c r="N6" s="19"/>
      <c r="O6" s="153"/>
      <c r="P6" s="166"/>
      <c r="Q6" s="159"/>
      <c r="R6" s="15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3.15" hidden="1" customHeight="1" x14ac:dyDescent="0.2">
      <c r="C7" s="446" t="s">
        <v>185</v>
      </c>
      <c r="D7" s="446"/>
      <c r="E7" s="446"/>
      <c r="F7" s="446"/>
      <c r="G7" s="446"/>
      <c r="H7" s="446"/>
      <c r="I7" s="446"/>
      <c r="J7" s="446"/>
      <c r="K7" s="453" t="s">
        <v>318</v>
      </c>
      <c r="L7" s="453"/>
      <c r="M7" s="453"/>
      <c r="N7" s="453"/>
      <c r="O7" s="153"/>
      <c r="P7" s="166"/>
      <c r="Q7" s="159"/>
      <c r="R7" s="15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13.15" hidden="1" customHeight="1" x14ac:dyDescent="0.2">
      <c r="C8" s="20"/>
      <c r="D8" s="20"/>
      <c r="E8" s="20"/>
      <c r="F8" s="20"/>
      <c r="G8" s="20"/>
      <c r="H8" s="20"/>
      <c r="I8" s="20"/>
      <c r="J8" s="20"/>
      <c r="K8" s="453"/>
      <c r="L8" s="453"/>
      <c r="M8" s="453"/>
      <c r="N8" s="453"/>
      <c r="O8" s="153"/>
      <c r="P8" s="166"/>
      <c r="Q8" s="159"/>
      <c r="R8" s="15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hidden="1" x14ac:dyDescent="0.2">
      <c r="C9" s="18" t="s">
        <v>15</v>
      </c>
    </row>
    <row r="10" spans="1:28" hidden="1" x14ac:dyDescent="0.2"/>
    <row r="11" spans="1:28" ht="57" hidden="1" customHeight="1" x14ac:dyDescent="0.2">
      <c r="A11" s="27" t="s">
        <v>3</v>
      </c>
      <c r="B11" s="456" t="s">
        <v>16</v>
      </c>
      <c r="C11" s="456"/>
      <c r="D11" s="456"/>
      <c r="E11" s="456" t="s">
        <v>17</v>
      </c>
      <c r="F11" s="456"/>
      <c r="G11" s="456"/>
      <c r="H11" s="22" t="s">
        <v>18</v>
      </c>
      <c r="I11" s="22" t="s">
        <v>19</v>
      </c>
      <c r="J11" s="22" t="s">
        <v>20</v>
      </c>
    </row>
    <row r="12" spans="1:28" ht="15" hidden="1" customHeight="1" x14ac:dyDescent="0.2">
      <c r="A12" s="321">
        <v>1</v>
      </c>
      <c r="B12" s="456">
        <v>2</v>
      </c>
      <c r="C12" s="456"/>
      <c r="D12" s="456"/>
      <c r="E12" s="456">
        <v>3</v>
      </c>
      <c r="F12" s="456"/>
      <c r="G12" s="456"/>
      <c r="H12" s="321">
        <v>4</v>
      </c>
      <c r="I12" s="321">
        <v>5</v>
      </c>
      <c r="J12" s="321">
        <v>6</v>
      </c>
    </row>
    <row r="13" spans="1:28" hidden="1" x14ac:dyDescent="0.2">
      <c r="A13" s="24"/>
      <c r="B13" s="456"/>
      <c r="C13" s="456"/>
      <c r="D13" s="456"/>
      <c r="E13" s="456"/>
      <c r="F13" s="456"/>
      <c r="G13" s="456"/>
      <c r="H13" s="24"/>
      <c r="I13" s="24"/>
      <c r="J13" s="26">
        <f t="shared" ref="J13:J20" si="0">E13*H13*I13</f>
        <v>0</v>
      </c>
    </row>
    <row r="14" spans="1:28" hidden="1" x14ac:dyDescent="0.2">
      <c r="A14" s="24"/>
      <c r="B14" s="456"/>
      <c r="C14" s="456"/>
      <c r="D14" s="456"/>
      <c r="E14" s="456"/>
      <c r="F14" s="456"/>
      <c r="G14" s="456"/>
      <c r="H14" s="24"/>
      <c r="I14" s="24"/>
      <c r="J14" s="26">
        <f t="shared" si="0"/>
        <v>0</v>
      </c>
    </row>
    <row r="15" spans="1:28" hidden="1" x14ac:dyDescent="0.2">
      <c r="A15" s="24"/>
      <c r="B15" s="456"/>
      <c r="C15" s="456"/>
      <c r="D15" s="456"/>
      <c r="E15" s="456"/>
      <c r="F15" s="456"/>
      <c r="G15" s="456"/>
      <c r="H15" s="24"/>
      <c r="I15" s="24"/>
      <c r="J15" s="26">
        <f t="shared" si="0"/>
        <v>0</v>
      </c>
    </row>
    <row r="16" spans="1:28" hidden="1" x14ac:dyDescent="0.2">
      <c r="A16" s="24"/>
      <c r="B16" s="456"/>
      <c r="C16" s="456"/>
      <c r="D16" s="456"/>
      <c r="E16" s="456"/>
      <c r="F16" s="456"/>
      <c r="G16" s="456"/>
      <c r="H16" s="24"/>
      <c r="I16" s="24"/>
      <c r="J16" s="26">
        <f t="shared" si="0"/>
        <v>0</v>
      </c>
    </row>
    <row r="17" spans="1:10" hidden="1" x14ac:dyDescent="0.2">
      <c r="A17" s="24"/>
      <c r="B17" s="456"/>
      <c r="C17" s="456"/>
      <c r="D17" s="456"/>
      <c r="E17" s="456"/>
      <c r="F17" s="456"/>
      <c r="G17" s="456"/>
      <c r="H17" s="24"/>
      <c r="I17" s="24"/>
      <c r="J17" s="26">
        <f t="shared" si="0"/>
        <v>0</v>
      </c>
    </row>
    <row r="18" spans="1:10" hidden="1" x14ac:dyDescent="0.2">
      <c r="A18" s="24"/>
      <c r="B18" s="456"/>
      <c r="C18" s="456"/>
      <c r="D18" s="456"/>
      <c r="E18" s="456"/>
      <c r="F18" s="456"/>
      <c r="G18" s="456"/>
      <c r="H18" s="24"/>
      <c r="I18" s="24"/>
      <c r="J18" s="26">
        <f t="shared" si="0"/>
        <v>0</v>
      </c>
    </row>
    <row r="19" spans="1:10" hidden="1" x14ac:dyDescent="0.2">
      <c r="A19" s="24"/>
      <c r="B19" s="456"/>
      <c r="C19" s="456"/>
      <c r="D19" s="456"/>
      <c r="E19" s="456"/>
      <c r="F19" s="456"/>
      <c r="G19" s="456"/>
      <c r="H19" s="24"/>
      <c r="I19" s="24"/>
      <c r="J19" s="26">
        <f t="shared" si="0"/>
        <v>0</v>
      </c>
    </row>
    <row r="20" spans="1:10" hidden="1" x14ac:dyDescent="0.2">
      <c r="A20" s="24"/>
      <c r="B20" s="456"/>
      <c r="C20" s="456"/>
      <c r="D20" s="456"/>
      <c r="E20" s="456"/>
      <c r="F20" s="456"/>
      <c r="G20" s="456"/>
      <c r="H20" s="24"/>
      <c r="I20" s="24"/>
      <c r="J20" s="26">
        <f t="shared" si="0"/>
        <v>0</v>
      </c>
    </row>
    <row r="21" spans="1:10" hidden="1" x14ac:dyDescent="0.2">
      <c r="A21" s="504" t="s">
        <v>13</v>
      </c>
      <c r="B21" s="505"/>
      <c r="C21" s="505"/>
      <c r="D21" s="506"/>
      <c r="E21" s="456" t="s">
        <v>14</v>
      </c>
      <c r="F21" s="456"/>
      <c r="G21" s="456"/>
      <c r="H21" s="321" t="s">
        <v>14</v>
      </c>
      <c r="I21" s="321" t="s">
        <v>14</v>
      </c>
      <c r="J21" s="24"/>
    </row>
    <row r="22" spans="1:10" hidden="1" x14ac:dyDescent="0.2"/>
    <row r="23" spans="1:10" hidden="1" x14ac:dyDescent="0.2">
      <c r="C23" s="18" t="s">
        <v>21</v>
      </c>
    </row>
    <row r="24" spans="1:10" hidden="1" x14ac:dyDescent="0.2"/>
    <row r="25" spans="1:10" ht="84" hidden="1" x14ac:dyDescent="0.2">
      <c r="A25" s="27" t="s">
        <v>3</v>
      </c>
      <c r="B25" s="456" t="s">
        <v>16</v>
      </c>
      <c r="C25" s="456"/>
      <c r="D25" s="456"/>
      <c r="E25" s="456" t="s">
        <v>22</v>
      </c>
      <c r="F25" s="456"/>
      <c r="G25" s="456"/>
      <c r="H25" s="22" t="s">
        <v>23</v>
      </c>
      <c r="I25" s="22" t="s">
        <v>24</v>
      </c>
      <c r="J25" s="22" t="s">
        <v>20</v>
      </c>
    </row>
    <row r="26" spans="1:10" hidden="1" x14ac:dyDescent="0.2">
      <c r="A26" s="321">
        <v>1</v>
      </c>
      <c r="B26" s="456">
        <v>2</v>
      </c>
      <c r="C26" s="456"/>
      <c r="D26" s="456"/>
      <c r="E26" s="456">
        <v>3</v>
      </c>
      <c r="F26" s="456"/>
      <c r="G26" s="456"/>
      <c r="H26" s="321">
        <v>4</v>
      </c>
      <c r="I26" s="321">
        <v>5</v>
      </c>
      <c r="J26" s="321">
        <v>6</v>
      </c>
    </row>
    <row r="27" spans="1:10" hidden="1" x14ac:dyDescent="0.2">
      <c r="A27" s="24"/>
      <c r="B27" s="456"/>
      <c r="C27" s="456"/>
      <c r="D27" s="456"/>
      <c r="E27" s="456"/>
      <c r="F27" s="456"/>
      <c r="G27" s="456"/>
      <c r="H27" s="24"/>
      <c r="I27" s="24"/>
      <c r="J27" s="26">
        <f t="shared" ref="J27:J34" si="1">E27*H27*I27</f>
        <v>0</v>
      </c>
    </row>
    <row r="28" spans="1:10" hidden="1" x14ac:dyDescent="0.2">
      <c r="A28" s="24"/>
      <c r="B28" s="456"/>
      <c r="C28" s="456"/>
      <c r="D28" s="456"/>
      <c r="E28" s="456"/>
      <c r="F28" s="456"/>
      <c r="G28" s="456"/>
      <c r="H28" s="24"/>
      <c r="I28" s="24"/>
      <c r="J28" s="26">
        <f t="shared" si="1"/>
        <v>0</v>
      </c>
    </row>
    <row r="29" spans="1:10" hidden="1" x14ac:dyDescent="0.2">
      <c r="A29" s="24"/>
      <c r="B29" s="456"/>
      <c r="C29" s="456"/>
      <c r="D29" s="456"/>
      <c r="E29" s="456"/>
      <c r="F29" s="456"/>
      <c r="G29" s="456"/>
      <c r="H29" s="24"/>
      <c r="I29" s="24"/>
      <c r="J29" s="26">
        <f t="shared" si="1"/>
        <v>0</v>
      </c>
    </row>
    <row r="30" spans="1:10" hidden="1" x14ac:dyDescent="0.2">
      <c r="A30" s="24"/>
      <c r="B30" s="456"/>
      <c r="C30" s="456"/>
      <c r="D30" s="456"/>
      <c r="E30" s="456"/>
      <c r="F30" s="456"/>
      <c r="G30" s="456"/>
      <c r="H30" s="24"/>
      <c r="I30" s="24"/>
      <c r="J30" s="26">
        <f t="shared" si="1"/>
        <v>0</v>
      </c>
    </row>
    <row r="31" spans="1:10" hidden="1" x14ac:dyDescent="0.2">
      <c r="A31" s="24"/>
      <c r="B31" s="456"/>
      <c r="C31" s="456"/>
      <c r="D31" s="456"/>
      <c r="E31" s="456"/>
      <c r="F31" s="456"/>
      <c r="G31" s="456"/>
      <c r="H31" s="24"/>
      <c r="I31" s="24"/>
      <c r="J31" s="26">
        <f t="shared" si="1"/>
        <v>0</v>
      </c>
    </row>
    <row r="32" spans="1:10" hidden="1" x14ac:dyDescent="0.2">
      <c r="A32" s="24"/>
      <c r="B32" s="456"/>
      <c r="C32" s="456"/>
      <c r="D32" s="456"/>
      <c r="E32" s="456"/>
      <c r="F32" s="456"/>
      <c r="G32" s="456"/>
      <c r="H32" s="24"/>
      <c r="I32" s="24"/>
      <c r="J32" s="26">
        <f t="shared" si="1"/>
        <v>0</v>
      </c>
    </row>
    <row r="33" spans="1:10" hidden="1" x14ac:dyDescent="0.2">
      <c r="A33" s="24"/>
      <c r="B33" s="456"/>
      <c r="C33" s="456"/>
      <c r="D33" s="456"/>
      <c r="E33" s="456"/>
      <c r="F33" s="456"/>
      <c r="G33" s="456"/>
      <c r="H33" s="24"/>
      <c r="I33" s="24"/>
      <c r="J33" s="26">
        <f t="shared" si="1"/>
        <v>0</v>
      </c>
    </row>
    <row r="34" spans="1:10" hidden="1" x14ac:dyDescent="0.2">
      <c r="A34" s="24"/>
      <c r="B34" s="456"/>
      <c r="C34" s="456"/>
      <c r="D34" s="456"/>
      <c r="E34" s="456"/>
      <c r="F34" s="456"/>
      <c r="G34" s="456"/>
      <c r="H34" s="24"/>
      <c r="I34" s="24"/>
      <c r="J34" s="26">
        <f t="shared" si="1"/>
        <v>0</v>
      </c>
    </row>
    <row r="35" spans="1:10" hidden="1" x14ac:dyDescent="0.2">
      <c r="A35" s="504" t="s">
        <v>13</v>
      </c>
      <c r="B35" s="505"/>
      <c r="C35" s="505"/>
      <c r="D35" s="506"/>
      <c r="E35" s="456" t="s">
        <v>14</v>
      </c>
      <c r="F35" s="456"/>
      <c r="G35" s="456"/>
      <c r="H35" s="321" t="s">
        <v>14</v>
      </c>
      <c r="I35" s="321" t="s">
        <v>14</v>
      </c>
      <c r="J35" s="24"/>
    </row>
    <row r="36" spans="1:10" hidden="1" x14ac:dyDescent="0.2"/>
    <row r="37" spans="1:10" x14ac:dyDescent="0.2">
      <c r="C37" s="18" t="s">
        <v>25</v>
      </c>
    </row>
    <row r="38" spans="1:10" x14ac:dyDescent="0.2">
      <c r="C38" s="18" t="s">
        <v>26</v>
      </c>
    </row>
    <row r="39" spans="1:10" x14ac:dyDescent="0.2">
      <c r="C39" s="18" t="s">
        <v>27</v>
      </c>
    </row>
    <row r="41" spans="1:10" ht="78.599999999999994" customHeight="1" x14ac:dyDescent="0.2">
      <c r="A41" s="22" t="s">
        <v>3</v>
      </c>
      <c r="B41" s="456" t="s">
        <v>28</v>
      </c>
      <c r="C41" s="456"/>
      <c r="D41" s="456"/>
      <c r="E41" s="456"/>
      <c r="F41" s="456"/>
      <c r="G41" s="456"/>
      <c r="H41" s="456"/>
      <c r="I41" s="22" t="s">
        <v>29</v>
      </c>
      <c r="J41" s="22" t="s">
        <v>241</v>
      </c>
    </row>
    <row r="42" spans="1:10" x14ac:dyDescent="0.2">
      <c r="A42" s="321">
        <v>1</v>
      </c>
      <c r="B42" s="507">
        <v>2</v>
      </c>
      <c r="C42" s="507"/>
      <c r="D42" s="507"/>
      <c r="E42" s="507"/>
      <c r="F42" s="507"/>
      <c r="G42" s="507"/>
      <c r="H42" s="507"/>
      <c r="I42" s="321">
        <v>3</v>
      </c>
      <c r="J42" s="321">
        <v>4</v>
      </c>
    </row>
    <row r="43" spans="1:10" x14ac:dyDescent="0.2">
      <c r="A43" s="321">
        <v>1</v>
      </c>
      <c r="B43" s="503" t="s">
        <v>31</v>
      </c>
      <c r="C43" s="503"/>
      <c r="D43" s="503"/>
      <c r="E43" s="503"/>
      <c r="F43" s="503"/>
      <c r="G43" s="503"/>
      <c r="H43" s="503"/>
      <c r="I43" s="321" t="s">
        <v>14</v>
      </c>
      <c r="J43" s="24"/>
    </row>
    <row r="44" spans="1:10" ht="25.9" customHeight="1" x14ac:dyDescent="0.2">
      <c r="A44" s="321" t="s">
        <v>32</v>
      </c>
      <c r="B44" s="501" t="s">
        <v>36</v>
      </c>
      <c r="C44" s="501"/>
      <c r="D44" s="501"/>
      <c r="E44" s="501"/>
      <c r="F44" s="501"/>
      <c r="G44" s="501"/>
      <c r="H44" s="501"/>
      <c r="I44" s="321"/>
      <c r="J44" s="29">
        <f>'штаты 2019-2021'!P89*22%</f>
        <v>6093854.8540706551</v>
      </c>
    </row>
    <row r="45" spans="1:10" x14ac:dyDescent="0.2">
      <c r="A45" s="321" t="s">
        <v>33</v>
      </c>
      <c r="B45" s="503" t="s">
        <v>42</v>
      </c>
      <c r="C45" s="503"/>
      <c r="D45" s="503"/>
      <c r="E45" s="503"/>
      <c r="F45" s="503"/>
      <c r="G45" s="503"/>
      <c r="H45" s="503"/>
      <c r="I45" s="321"/>
      <c r="J45" s="29"/>
    </row>
    <row r="46" spans="1:10" ht="24" customHeight="1" x14ac:dyDescent="0.2">
      <c r="A46" s="321" t="s">
        <v>34</v>
      </c>
      <c r="B46" s="501" t="s">
        <v>37</v>
      </c>
      <c r="C46" s="501"/>
      <c r="D46" s="501"/>
      <c r="E46" s="501"/>
      <c r="F46" s="501"/>
      <c r="G46" s="501"/>
      <c r="H46" s="501"/>
      <c r="I46" s="321"/>
      <c r="J46" s="29"/>
    </row>
    <row r="47" spans="1:10" x14ac:dyDescent="0.2">
      <c r="A47" s="321">
        <v>2</v>
      </c>
      <c r="B47" s="503" t="s">
        <v>38</v>
      </c>
      <c r="C47" s="503"/>
      <c r="D47" s="503"/>
      <c r="E47" s="503"/>
      <c r="F47" s="503"/>
      <c r="G47" s="503"/>
      <c r="H47" s="503"/>
      <c r="I47" s="321" t="s">
        <v>14</v>
      </c>
      <c r="J47" s="29"/>
    </row>
    <row r="48" spans="1:10" ht="34.9" customHeight="1" x14ac:dyDescent="0.2">
      <c r="A48" s="321" t="s">
        <v>39</v>
      </c>
      <c r="B48" s="501" t="s">
        <v>40</v>
      </c>
      <c r="C48" s="501"/>
      <c r="D48" s="501"/>
      <c r="E48" s="501"/>
      <c r="F48" s="501"/>
      <c r="G48" s="501"/>
      <c r="H48" s="501"/>
      <c r="I48" s="321"/>
      <c r="J48" s="29">
        <f>'штаты 2019-2021'!P89*2.9%</f>
        <v>803280.86712749535</v>
      </c>
    </row>
    <row r="49" spans="1:18" x14ac:dyDescent="0.2">
      <c r="A49" s="321" t="s">
        <v>41</v>
      </c>
      <c r="B49" s="503" t="s">
        <v>45</v>
      </c>
      <c r="C49" s="503"/>
      <c r="D49" s="503"/>
      <c r="E49" s="503"/>
      <c r="F49" s="503"/>
      <c r="G49" s="503"/>
      <c r="H49" s="503"/>
      <c r="I49" s="321"/>
      <c r="J49" s="29"/>
    </row>
    <row r="50" spans="1:18" ht="27" customHeight="1" x14ac:dyDescent="0.2">
      <c r="A50" s="28" t="s">
        <v>43</v>
      </c>
      <c r="B50" s="501" t="s">
        <v>44</v>
      </c>
      <c r="C50" s="501"/>
      <c r="D50" s="501"/>
      <c r="E50" s="501"/>
      <c r="F50" s="501"/>
      <c r="G50" s="501"/>
      <c r="H50" s="501"/>
      <c r="I50" s="321"/>
      <c r="J50" s="29">
        <f>'штаты 2019-2021'!P89*0.2%</f>
        <v>55398.680491551408</v>
      </c>
    </row>
    <row r="51" spans="1:18" ht="22.9" customHeight="1" x14ac:dyDescent="0.2">
      <c r="A51" s="321" t="s">
        <v>46</v>
      </c>
      <c r="B51" s="501" t="s">
        <v>47</v>
      </c>
      <c r="C51" s="501"/>
      <c r="D51" s="501"/>
      <c r="E51" s="501"/>
      <c r="F51" s="501"/>
      <c r="G51" s="501"/>
      <c r="H51" s="501"/>
      <c r="I51" s="321"/>
      <c r="J51" s="29"/>
    </row>
    <row r="52" spans="1:18" ht="25.15" customHeight="1" x14ac:dyDescent="0.2">
      <c r="A52" s="321" t="s">
        <v>48</v>
      </c>
      <c r="B52" s="501" t="s">
        <v>49</v>
      </c>
      <c r="C52" s="501"/>
      <c r="D52" s="501"/>
      <c r="E52" s="501"/>
      <c r="F52" s="501"/>
      <c r="G52" s="501"/>
      <c r="H52" s="501"/>
      <c r="I52" s="321"/>
      <c r="J52" s="29"/>
    </row>
    <row r="53" spans="1:18" ht="24.6" customHeight="1" x14ac:dyDescent="0.2">
      <c r="A53" s="321">
        <v>3</v>
      </c>
      <c r="B53" s="501" t="s">
        <v>50</v>
      </c>
      <c r="C53" s="501"/>
      <c r="D53" s="501"/>
      <c r="E53" s="501"/>
      <c r="F53" s="501"/>
      <c r="G53" s="501"/>
      <c r="H53" s="501"/>
      <c r="I53" s="321"/>
      <c r="J53" s="29">
        <f>'штаты 2019-2021'!P89*5.1%</f>
        <v>1412666.3525345607</v>
      </c>
    </row>
    <row r="54" spans="1:18" x14ac:dyDescent="0.2">
      <c r="A54" s="321"/>
      <c r="B54" s="502" t="s">
        <v>13</v>
      </c>
      <c r="C54" s="502"/>
      <c r="D54" s="502"/>
      <c r="E54" s="502"/>
      <c r="F54" s="502"/>
      <c r="G54" s="502"/>
      <c r="H54" s="502"/>
      <c r="I54" s="321" t="s">
        <v>14</v>
      </c>
      <c r="J54" s="29">
        <f>SUM(J44:J53)</f>
        <v>8365200.7542242631</v>
      </c>
      <c r="K54" s="30"/>
      <c r="O54" s="154"/>
    </row>
    <row r="55" spans="1:18" x14ac:dyDescent="0.2">
      <c r="B55" s="499"/>
      <c r="C55" s="499"/>
      <c r="D55" s="499"/>
      <c r="E55" s="499"/>
      <c r="F55" s="499"/>
      <c r="G55" s="499"/>
      <c r="H55" s="499"/>
      <c r="K55" s="30"/>
      <c r="L55" s="30">
        <v>24256761.850000001</v>
      </c>
      <c r="M55" s="30" t="e">
        <f>K71-L55</f>
        <v>#REF!</v>
      </c>
      <c r="N55" s="30" t="s">
        <v>158</v>
      </c>
    </row>
    <row r="56" spans="1:18" s="21" customFormat="1" hidden="1" x14ac:dyDescent="0.2">
      <c r="B56" s="21" t="s">
        <v>91</v>
      </c>
      <c r="E56" s="126"/>
      <c r="K56" s="128"/>
      <c r="L56" s="30"/>
      <c r="M56" s="30"/>
      <c r="N56" s="128"/>
      <c r="O56" s="155"/>
      <c r="P56" s="167"/>
      <c r="Q56" s="160"/>
      <c r="R56" s="160"/>
    </row>
    <row r="57" spans="1:18" hidden="1" x14ac:dyDescent="0.2">
      <c r="K57" s="30"/>
      <c r="L57" s="30"/>
      <c r="M57" s="30"/>
      <c r="N57" s="30"/>
    </row>
    <row r="58" spans="1:18" hidden="1" x14ac:dyDescent="0.2">
      <c r="A58" s="18" t="s">
        <v>57</v>
      </c>
      <c r="K58" s="30"/>
      <c r="L58" s="30"/>
      <c r="M58" s="30"/>
      <c r="N58" s="30"/>
    </row>
    <row r="59" spans="1:18" hidden="1" x14ac:dyDescent="0.2">
      <c r="A59" s="18" t="s">
        <v>58</v>
      </c>
      <c r="K59" s="30"/>
      <c r="L59" s="30"/>
      <c r="M59" s="30"/>
      <c r="N59" s="30"/>
    </row>
    <row r="60" spans="1:18" hidden="1" x14ac:dyDescent="0.2">
      <c r="K60" s="30"/>
      <c r="L60" s="30"/>
      <c r="M60" s="30"/>
      <c r="N60" s="30"/>
    </row>
    <row r="61" spans="1:18" ht="37.9" hidden="1" customHeight="1" x14ac:dyDescent="0.2">
      <c r="A61" s="25" t="s">
        <v>3</v>
      </c>
      <c r="B61" s="456" t="s">
        <v>51</v>
      </c>
      <c r="C61" s="456"/>
      <c r="D61" s="456"/>
      <c r="E61" s="456" t="s">
        <v>52</v>
      </c>
      <c r="F61" s="456"/>
      <c r="G61" s="455" t="s">
        <v>53</v>
      </c>
      <c r="H61" s="455"/>
      <c r="I61" s="455" t="s">
        <v>54</v>
      </c>
      <c r="J61" s="455"/>
      <c r="K61" s="30"/>
      <c r="L61" s="30"/>
      <c r="M61" s="30"/>
      <c r="N61" s="30"/>
    </row>
    <row r="62" spans="1:18" hidden="1" x14ac:dyDescent="0.2">
      <c r="A62" s="24">
        <v>1</v>
      </c>
      <c r="B62" s="456">
        <v>2</v>
      </c>
      <c r="C62" s="456"/>
      <c r="D62" s="456"/>
      <c r="E62" s="456">
        <v>3</v>
      </c>
      <c r="F62" s="456"/>
      <c r="G62" s="455">
        <v>4</v>
      </c>
      <c r="H62" s="455"/>
      <c r="I62" s="455">
        <v>5</v>
      </c>
      <c r="J62" s="455"/>
      <c r="K62" s="30"/>
      <c r="L62" s="30"/>
      <c r="M62" s="30"/>
      <c r="N62" s="30"/>
    </row>
    <row r="63" spans="1:18" hidden="1" x14ac:dyDescent="0.2">
      <c r="A63" s="24"/>
      <c r="B63" s="485"/>
      <c r="C63" s="485"/>
      <c r="D63" s="485"/>
      <c r="E63" s="456"/>
      <c r="F63" s="456"/>
      <c r="G63" s="455"/>
      <c r="H63" s="455"/>
      <c r="I63" s="454">
        <f t="shared" ref="I63:I68" si="2">E63*G63</f>
        <v>0</v>
      </c>
      <c r="J63" s="454"/>
      <c r="K63" s="30"/>
      <c r="L63" s="30"/>
      <c r="M63" s="30"/>
      <c r="N63" s="30"/>
    </row>
    <row r="64" spans="1:18" hidden="1" x14ac:dyDescent="0.2">
      <c r="A64" s="24"/>
      <c r="B64" s="485"/>
      <c r="C64" s="485"/>
      <c r="D64" s="485"/>
      <c r="E64" s="456"/>
      <c r="F64" s="456"/>
      <c r="G64" s="455"/>
      <c r="H64" s="455"/>
      <c r="I64" s="454">
        <f t="shared" si="2"/>
        <v>0</v>
      </c>
      <c r="J64" s="454"/>
      <c r="K64" s="30"/>
      <c r="L64" s="30"/>
      <c r="M64" s="30"/>
      <c r="N64" s="30"/>
    </row>
    <row r="65" spans="1:18" hidden="1" x14ac:dyDescent="0.2">
      <c r="A65" s="24"/>
      <c r="B65" s="485"/>
      <c r="C65" s="485"/>
      <c r="D65" s="485"/>
      <c r="E65" s="456"/>
      <c r="F65" s="456"/>
      <c r="G65" s="455"/>
      <c r="H65" s="455"/>
      <c r="I65" s="454">
        <f t="shared" si="2"/>
        <v>0</v>
      </c>
      <c r="J65" s="454"/>
      <c r="K65" s="30"/>
      <c r="L65" s="30"/>
      <c r="M65" s="30"/>
      <c r="N65" s="30"/>
    </row>
    <row r="66" spans="1:18" hidden="1" x14ac:dyDescent="0.2">
      <c r="A66" s="24"/>
      <c r="B66" s="485"/>
      <c r="C66" s="485"/>
      <c r="D66" s="485"/>
      <c r="E66" s="456"/>
      <c r="F66" s="456"/>
      <c r="G66" s="455"/>
      <c r="H66" s="455"/>
      <c r="I66" s="454">
        <f t="shared" si="2"/>
        <v>0</v>
      </c>
      <c r="J66" s="454"/>
      <c r="K66" s="30"/>
      <c r="L66" s="30"/>
      <c r="M66" s="30"/>
      <c r="N66" s="30"/>
    </row>
    <row r="67" spans="1:18" hidden="1" x14ac:dyDescent="0.2">
      <c r="A67" s="24"/>
      <c r="B67" s="485"/>
      <c r="C67" s="485"/>
      <c r="D67" s="485"/>
      <c r="E67" s="456"/>
      <c r="F67" s="456"/>
      <c r="G67" s="455"/>
      <c r="H67" s="455"/>
      <c r="I67" s="454">
        <f t="shared" si="2"/>
        <v>0</v>
      </c>
      <c r="J67" s="454"/>
      <c r="K67" s="30"/>
      <c r="L67" s="30"/>
      <c r="M67" s="30"/>
      <c r="N67" s="30"/>
    </row>
    <row r="68" spans="1:18" hidden="1" x14ac:dyDescent="0.2">
      <c r="A68" s="24"/>
      <c r="B68" s="485"/>
      <c r="C68" s="485"/>
      <c r="D68" s="485"/>
      <c r="E68" s="456"/>
      <c r="F68" s="456"/>
      <c r="G68" s="455"/>
      <c r="H68" s="455"/>
      <c r="I68" s="454">
        <f t="shared" si="2"/>
        <v>0</v>
      </c>
      <c r="J68" s="454"/>
      <c r="K68" s="30"/>
      <c r="L68" s="30"/>
      <c r="M68" s="30"/>
      <c r="N68" s="30"/>
    </row>
    <row r="69" spans="1:18" hidden="1" x14ac:dyDescent="0.2">
      <c r="A69" s="24"/>
      <c r="B69" s="456" t="s">
        <v>13</v>
      </c>
      <c r="C69" s="456"/>
      <c r="D69" s="456"/>
      <c r="E69" s="456" t="s">
        <v>14</v>
      </c>
      <c r="F69" s="456"/>
      <c r="G69" s="455" t="s">
        <v>14</v>
      </c>
      <c r="H69" s="455"/>
      <c r="I69" s="454">
        <f>SUM(I63:J68)</f>
        <v>0</v>
      </c>
      <c r="J69" s="455"/>
      <c r="K69" s="30"/>
      <c r="L69" s="30"/>
      <c r="M69" s="30"/>
      <c r="N69" s="30"/>
    </row>
    <row r="70" spans="1:18" hidden="1" x14ac:dyDescent="0.2">
      <c r="K70" s="30"/>
      <c r="L70" s="30">
        <f>13526785.12+38000</f>
        <v>13564785.119999999</v>
      </c>
      <c r="M70" s="30" t="e">
        <f>L70-#REF!</f>
        <v>#REF!</v>
      </c>
      <c r="N70" s="30"/>
    </row>
    <row r="71" spans="1:18" x14ac:dyDescent="0.2">
      <c r="B71" s="18" t="s">
        <v>242</v>
      </c>
      <c r="J71" s="30">
        <f>'штаты 2019-2021'!P89*1.302</f>
        <v>36064540.99999997</v>
      </c>
      <c r="K71" s="30" t="e">
        <f>J71+#REF!+#REF!</f>
        <v>#REF!</v>
      </c>
      <c r="L71" s="30">
        <f>'раздел 2'!F19</f>
        <v>35658317</v>
      </c>
      <c r="M71" s="30" t="e">
        <f>K71-L71</f>
        <v>#REF!</v>
      </c>
      <c r="N71" s="30" t="s">
        <v>273</v>
      </c>
    </row>
    <row r="72" spans="1:18" x14ac:dyDescent="0.2">
      <c r="K72" s="30"/>
      <c r="M72" s="128"/>
      <c r="N72" s="30"/>
    </row>
    <row r="73" spans="1:18" s="21" customFormat="1" x14ac:dyDescent="0.2">
      <c r="B73" s="21" t="s">
        <v>55</v>
      </c>
      <c r="E73" s="126"/>
      <c r="K73" s="128"/>
      <c r="M73" s="128"/>
      <c r="N73" s="128"/>
      <c r="O73" s="155"/>
      <c r="P73" s="167"/>
      <c r="Q73" s="160"/>
      <c r="R73" s="160"/>
    </row>
    <row r="74" spans="1:18" x14ac:dyDescent="0.2">
      <c r="K74" s="30"/>
      <c r="L74" s="30"/>
      <c r="M74" s="30"/>
      <c r="N74" s="30"/>
      <c r="O74" s="154"/>
    </row>
    <row r="75" spans="1:18" hidden="1" x14ac:dyDescent="0.2">
      <c r="A75" s="18" t="s">
        <v>59</v>
      </c>
      <c r="E75" s="220">
        <v>851</v>
      </c>
      <c r="N75" s="30"/>
      <c r="O75" s="154"/>
    </row>
    <row r="76" spans="1:18" hidden="1" x14ac:dyDescent="0.2">
      <c r="A76" s="18" t="s">
        <v>58</v>
      </c>
      <c r="E76" s="220" t="s">
        <v>162</v>
      </c>
    </row>
    <row r="77" spans="1:18" hidden="1" x14ac:dyDescent="0.2"/>
    <row r="78" spans="1:18" ht="52.9" customHeight="1" x14ac:dyDescent="0.2">
      <c r="A78" s="25" t="s">
        <v>3</v>
      </c>
      <c r="B78" s="456" t="s">
        <v>16</v>
      </c>
      <c r="C78" s="456"/>
      <c r="D78" s="456"/>
      <c r="E78" s="456" t="s">
        <v>60</v>
      </c>
      <c r="F78" s="456"/>
      <c r="G78" s="328" t="s">
        <v>61</v>
      </c>
      <c r="H78" s="456" t="s">
        <v>243</v>
      </c>
      <c r="I78" s="500"/>
      <c r="J78" s="113"/>
    </row>
    <row r="79" spans="1:18" s="34" customFormat="1" ht="8.4499999999999993" customHeight="1" x14ac:dyDescent="0.2">
      <c r="A79" s="3">
        <v>1</v>
      </c>
      <c r="B79" s="493">
        <v>2</v>
      </c>
      <c r="C79" s="493"/>
      <c r="D79" s="493"/>
      <c r="E79" s="493">
        <v>3</v>
      </c>
      <c r="F79" s="493"/>
      <c r="G79" s="330">
        <v>4</v>
      </c>
      <c r="H79" s="467">
        <v>5</v>
      </c>
      <c r="I79" s="498"/>
      <c r="J79" s="114"/>
      <c r="O79" s="156"/>
      <c r="P79" s="168"/>
      <c r="Q79" s="161"/>
      <c r="R79" s="161"/>
    </row>
    <row r="80" spans="1:18" x14ac:dyDescent="0.2">
      <c r="A80" s="24">
        <v>1</v>
      </c>
      <c r="B80" s="485" t="s">
        <v>159</v>
      </c>
      <c r="C80" s="485"/>
      <c r="D80" s="485"/>
      <c r="E80" s="486">
        <f>706562+233692</f>
        <v>940254</v>
      </c>
      <c r="F80" s="486"/>
      <c r="G80" s="329">
        <v>2.2000000000000002</v>
      </c>
      <c r="H80" s="480">
        <f>E80*G80/100</f>
        <v>20685.588000000003</v>
      </c>
      <c r="I80" s="483"/>
      <c r="J80" s="115"/>
      <c r="L80" s="45"/>
    </row>
    <row r="81" spans="1:18" x14ac:dyDescent="0.2">
      <c r="A81" s="24">
        <v>2</v>
      </c>
      <c r="B81" s="485" t="s">
        <v>160</v>
      </c>
      <c r="C81" s="485"/>
      <c r="D81" s="485"/>
      <c r="E81" s="486">
        <f>15068093.04+21008089.51</f>
        <v>36076182.549999997</v>
      </c>
      <c r="F81" s="486"/>
      <c r="G81" s="329">
        <v>1.5</v>
      </c>
      <c r="H81" s="480">
        <f>E81*G81/100</f>
        <v>541142.73824999994</v>
      </c>
      <c r="I81" s="483"/>
      <c r="J81" s="115"/>
      <c r="L81" s="45"/>
    </row>
    <row r="82" spans="1:18" hidden="1" x14ac:dyDescent="0.2">
      <c r="A82" s="24"/>
      <c r="B82" s="485"/>
      <c r="C82" s="485"/>
      <c r="D82" s="485"/>
      <c r="E82" s="486"/>
      <c r="F82" s="486"/>
      <c r="G82" s="329"/>
      <c r="H82" s="480">
        <f t="shared" ref="H82" si="3">E82*G82/100</f>
        <v>0</v>
      </c>
      <c r="I82" s="483"/>
      <c r="J82" s="115"/>
      <c r="L82" s="45"/>
    </row>
    <row r="83" spans="1:18" x14ac:dyDescent="0.2">
      <c r="A83" s="24"/>
      <c r="B83" s="456" t="s">
        <v>13</v>
      </c>
      <c r="C83" s="456"/>
      <c r="D83" s="456"/>
      <c r="E83" s="486" t="s">
        <v>14</v>
      </c>
      <c r="F83" s="486"/>
      <c r="G83" s="329" t="s">
        <v>14</v>
      </c>
      <c r="H83" s="480">
        <f>SUM(H80:I82)</f>
        <v>561828.32624999993</v>
      </c>
      <c r="I83" s="483"/>
      <c r="J83" s="115"/>
      <c r="L83" s="45"/>
    </row>
    <row r="84" spans="1:18" x14ac:dyDescent="0.2">
      <c r="K84" s="18">
        <v>217275.87</v>
      </c>
      <c r="L84" s="30">
        <f>K84-I85</f>
        <v>-327095.13</v>
      </c>
      <c r="M84" s="18" t="s">
        <v>161</v>
      </c>
    </row>
    <row r="85" spans="1:18" x14ac:dyDescent="0.2">
      <c r="B85" s="18" t="s">
        <v>242</v>
      </c>
      <c r="I85" s="30">
        <v>544371</v>
      </c>
      <c r="K85" s="30">
        <f>'раздел 2'!F23</f>
        <v>544371</v>
      </c>
      <c r="L85" s="30">
        <f>K85-I85</f>
        <v>0</v>
      </c>
      <c r="M85" s="18" t="s">
        <v>273</v>
      </c>
    </row>
    <row r="87" spans="1:18" s="21" customFormat="1" hidden="1" x14ac:dyDescent="0.2">
      <c r="B87" s="21" t="s">
        <v>63</v>
      </c>
      <c r="E87" s="126"/>
      <c r="O87" s="155"/>
      <c r="P87" s="167"/>
      <c r="Q87" s="160"/>
      <c r="R87" s="160"/>
    </row>
    <row r="88" spans="1:18" hidden="1" x14ac:dyDescent="0.2"/>
    <row r="89" spans="1:18" hidden="1" x14ac:dyDescent="0.2">
      <c r="A89" s="18" t="s">
        <v>59</v>
      </c>
    </row>
    <row r="90" spans="1:18" hidden="1" x14ac:dyDescent="0.2">
      <c r="A90" s="18" t="s">
        <v>58</v>
      </c>
    </row>
    <row r="91" spans="1:18" hidden="1" x14ac:dyDescent="0.2"/>
    <row r="92" spans="1:18" ht="24.6" hidden="1" customHeight="1" x14ac:dyDescent="0.2">
      <c r="A92" s="25" t="s">
        <v>3</v>
      </c>
      <c r="B92" s="456" t="s">
        <v>51</v>
      </c>
      <c r="C92" s="456"/>
      <c r="D92" s="456"/>
      <c r="E92" s="456" t="s">
        <v>64</v>
      </c>
      <c r="F92" s="456"/>
      <c r="G92" s="456" t="s">
        <v>53</v>
      </c>
      <c r="H92" s="456"/>
      <c r="I92" s="456" t="s">
        <v>65</v>
      </c>
      <c r="J92" s="456"/>
    </row>
    <row r="93" spans="1:18" hidden="1" x14ac:dyDescent="0.2">
      <c r="A93" s="24">
        <v>1</v>
      </c>
      <c r="B93" s="456">
        <v>2</v>
      </c>
      <c r="C93" s="456"/>
      <c r="D93" s="456"/>
      <c r="E93" s="456">
        <v>3</v>
      </c>
      <c r="F93" s="456"/>
      <c r="G93" s="455">
        <v>4</v>
      </c>
      <c r="H93" s="455"/>
      <c r="I93" s="455">
        <v>5</v>
      </c>
      <c r="J93" s="455"/>
    </row>
    <row r="94" spans="1:18" hidden="1" x14ac:dyDescent="0.2">
      <c r="A94" s="24"/>
      <c r="B94" s="485"/>
      <c r="C94" s="485"/>
      <c r="D94" s="485"/>
      <c r="E94" s="456"/>
      <c r="F94" s="456"/>
      <c r="G94" s="455"/>
      <c r="H94" s="455"/>
      <c r="I94" s="454">
        <f>E94:E94+G94</f>
        <v>0</v>
      </c>
      <c r="J94" s="454"/>
    </row>
    <row r="95" spans="1:18" hidden="1" x14ac:dyDescent="0.2">
      <c r="A95" s="24"/>
      <c r="B95" s="485"/>
      <c r="C95" s="485"/>
      <c r="D95" s="485"/>
      <c r="E95" s="456"/>
      <c r="F95" s="456"/>
      <c r="G95" s="455"/>
      <c r="H95" s="455"/>
      <c r="I95" s="454">
        <f t="shared" ref="I95:I99" si="4">E95:E95+G95</f>
        <v>0</v>
      </c>
      <c r="J95" s="454"/>
    </row>
    <row r="96" spans="1:18" hidden="1" x14ac:dyDescent="0.2">
      <c r="A96" s="24"/>
      <c r="B96" s="485"/>
      <c r="C96" s="485"/>
      <c r="D96" s="485"/>
      <c r="E96" s="456"/>
      <c r="F96" s="456"/>
      <c r="G96" s="455"/>
      <c r="H96" s="455"/>
      <c r="I96" s="454">
        <f t="shared" si="4"/>
        <v>0</v>
      </c>
      <c r="J96" s="454"/>
    </row>
    <row r="97" spans="1:18" hidden="1" x14ac:dyDescent="0.2">
      <c r="A97" s="24"/>
      <c r="B97" s="485"/>
      <c r="C97" s="485"/>
      <c r="D97" s="485"/>
      <c r="E97" s="456"/>
      <c r="F97" s="456"/>
      <c r="G97" s="455"/>
      <c r="H97" s="455"/>
      <c r="I97" s="454">
        <f t="shared" si="4"/>
        <v>0</v>
      </c>
      <c r="J97" s="454"/>
    </row>
    <row r="98" spans="1:18" hidden="1" x14ac:dyDescent="0.2">
      <c r="A98" s="24"/>
      <c r="B98" s="485"/>
      <c r="C98" s="485"/>
      <c r="D98" s="485"/>
      <c r="E98" s="456"/>
      <c r="F98" s="456"/>
      <c r="G98" s="455"/>
      <c r="H98" s="455"/>
      <c r="I98" s="454">
        <f t="shared" si="4"/>
        <v>0</v>
      </c>
      <c r="J98" s="454"/>
    </row>
    <row r="99" spans="1:18" hidden="1" x14ac:dyDescent="0.2">
      <c r="A99" s="24"/>
      <c r="B99" s="485"/>
      <c r="C99" s="485"/>
      <c r="D99" s="485"/>
      <c r="E99" s="456"/>
      <c r="F99" s="456"/>
      <c r="G99" s="455"/>
      <c r="H99" s="455"/>
      <c r="I99" s="454">
        <f t="shared" si="4"/>
        <v>0</v>
      </c>
      <c r="J99" s="454"/>
    </row>
    <row r="100" spans="1:18" hidden="1" x14ac:dyDescent="0.2">
      <c r="A100" s="24"/>
      <c r="B100" s="456" t="s">
        <v>13</v>
      </c>
      <c r="C100" s="456"/>
      <c r="D100" s="456"/>
      <c r="E100" s="456" t="s">
        <v>14</v>
      </c>
      <c r="F100" s="456"/>
      <c r="G100" s="455" t="s">
        <v>14</v>
      </c>
      <c r="H100" s="455"/>
      <c r="I100" s="454">
        <f>SUM(I94:J99)</f>
        <v>0</v>
      </c>
      <c r="J100" s="455"/>
    </row>
    <row r="101" spans="1:18" hidden="1" x14ac:dyDescent="0.2"/>
    <row r="102" spans="1:18" s="21" customFormat="1" hidden="1" x14ac:dyDescent="0.2">
      <c r="B102" s="21" t="s">
        <v>66</v>
      </c>
      <c r="E102" s="126"/>
      <c r="O102" s="155"/>
      <c r="P102" s="167"/>
      <c r="Q102" s="160"/>
      <c r="R102" s="160"/>
    </row>
    <row r="103" spans="1:18" hidden="1" x14ac:dyDescent="0.2"/>
    <row r="104" spans="1:18" hidden="1" x14ac:dyDescent="0.2">
      <c r="A104" s="18" t="s">
        <v>59</v>
      </c>
      <c r="E104" s="220">
        <v>244</v>
      </c>
    </row>
    <row r="105" spans="1:18" hidden="1" x14ac:dyDescent="0.2">
      <c r="A105" s="18" t="s">
        <v>58</v>
      </c>
      <c r="E105" s="220" t="s">
        <v>163</v>
      </c>
    </row>
    <row r="106" spans="1:18" hidden="1" x14ac:dyDescent="0.2"/>
    <row r="107" spans="1:18" ht="23.45" hidden="1" customHeight="1" x14ac:dyDescent="0.2">
      <c r="A107" s="25" t="s">
        <v>3</v>
      </c>
      <c r="B107" s="456" t="s">
        <v>51</v>
      </c>
      <c r="C107" s="456"/>
      <c r="D107" s="456"/>
      <c r="E107" s="456" t="s">
        <v>64</v>
      </c>
      <c r="F107" s="456"/>
      <c r="G107" s="456" t="s">
        <v>53</v>
      </c>
      <c r="H107" s="456"/>
      <c r="I107" s="456" t="s">
        <v>65</v>
      </c>
      <c r="J107" s="456"/>
    </row>
    <row r="108" spans="1:18" hidden="1" x14ac:dyDescent="0.2">
      <c r="A108" s="24">
        <v>1</v>
      </c>
      <c r="B108" s="456">
        <v>2</v>
      </c>
      <c r="C108" s="456"/>
      <c r="D108" s="456"/>
      <c r="E108" s="456">
        <v>3</v>
      </c>
      <c r="F108" s="456"/>
      <c r="G108" s="455">
        <v>4</v>
      </c>
      <c r="H108" s="455"/>
      <c r="I108" s="455">
        <v>5</v>
      </c>
      <c r="J108" s="455"/>
    </row>
    <row r="109" spans="1:18" hidden="1" x14ac:dyDescent="0.2">
      <c r="A109" s="24"/>
      <c r="B109" s="485"/>
      <c r="C109" s="485"/>
      <c r="D109" s="485"/>
      <c r="E109" s="456"/>
      <c r="F109" s="456"/>
      <c r="G109" s="455"/>
      <c r="H109" s="455"/>
      <c r="I109" s="454">
        <f>E109:E109+G109</f>
        <v>0</v>
      </c>
      <c r="J109" s="454"/>
    </row>
    <row r="110" spans="1:18" hidden="1" x14ac:dyDescent="0.2">
      <c r="A110" s="24"/>
      <c r="B110" s="485"/>
      <c r="C110" s="485"/>
      <c r="D110" s="485"/>
      <c r="E110" s="456"/>
      <c r="F110" s="456"/>
      <c r="G110" s="455"/>
      <c r="H110" s="455"/>
      <c r="I110" s="454">
        <f t="shared" ref="I110:I114" si="5">E110:E110+G110</f>
        <v>0</v>
      </c>
      <c r="J110" s="454"/>
    </row>
    <row r="111" spans="1:18" hidden="1" x14ac:dyDescent="0.2">
      <c r="A111" s="24"/>
      <c r="B111" s="485"/>
      <c r="C111" s="485"/>
      <c r="D111" s="485"/>
      <c r="E111" s="456"/>
      <c r="F111" s="456"/>
      <c r="G111" s="455"/>
      <c r="H111" s="455"/>
      <c r="I111" s="454">
        <f t="shared" si="5"/>
        <v>0</v>
      </c>
      <c r="J111" s="454"/>
    </row>
    <row r="112" spans="1:18" hidden="1" x14ac:dyDescent="0.2">
      <c r="A112" s="24"/>
      <c r="B112" s="485"/>
      <c r="C112" s="485"/>
      <c r="D112" s="485"/>
      <c r="E112" s="456"/>
      <c r="F112" s="456"/>
      <c r="G112" s="455"/>
      <c r="H112" s="455"/>
      <c r="I112" s="454">
        <f t="shared" si="5"/>
        <v>0</v>
      </c>
      <c r="J112" s="454"/>
    </row>
    <row r="113" spans="1:18" hidden="1" x14ac:dyDescent="0.2">
      <c r="A113" s="24"/>
      <c r="B113" s="485"/>
      <c r="C113" s="485"/>
      <c r="D113" s="485"/>
      <c r="E113" s="456"/>
      <c r="F113" s="456"/>
      <c r="G113" s="455"/>
      <c r="H113" s="455"/>
      <c r="I113" s="454">
        <f t="shared" si="5"/>
        <v>0</v>
      </c>
      <c r="J113" s="454"/>
    </row>
    <row r="114" spans="1:18" hidden="1" x14ac:dyDescent="0.2">
      <c r="A114" s="24"/>
      <c r="B114" s="485"/>
      <c r="C114" s="485"/>
      <c r="D114" s="485"/>
      <c r="E114" s="456"/>
      <c r="F114" s="456"/>
      <c r="G114" s="455"/>
      <c r="H114" s="455"/>
      <c r="I114" s="454">
        <f t="shared" si="5"/>
        <v>0</v>
      </c>
      <c r="J114" s="454"/>
    </row>
    <row r="115" spans="1:18" hidden="1" x14ac:dyDescent="0.2">
      <c r="A115" s="24"/>
      <c r="B115" s="456" t="s">
        <v>13</v>
      </c>
      <c r="C115" s="456"/>
      <c r="D115" s="456"/>
      <c r="E115" s="456" t="s">
        <v>14</v>
      </c>
      <c r="F115" s="456"/>
      <c r="G115" s="455" t="s">
        <v>14</v>
      </c>
      <c r="H115" s="455"/>
      <c r="I115" s="454">
        <f>SUM(I109:J114)</f>
        <v>0</v>
      </c>
      <c r="J115" s="455"/>
    </row>
    <row r="116" spans="1:18" hidden="1" x14ac:dyDescent="0.2"/>
    <row r="117" spans="1:18" hidden="1" x14ac:dyDescent="0.2"/>
    <row r="118" spans="1:18" s="21" customFormat="1" x14ac:dyDescent="0.2">
      <c r="B118" s="21" t="s">
        <v>67</v>
      </c>
      <c r="E118" s="126"/>
      <c r="O118" s="155"/>
      <c r="P118" s="167"/>
      <c r="Q118" s="160"/>
      <c r="R118" s="160"/>
    </row>
    <row r="120" spans="1:18" hidden="1" x14ac:dyDescent="0.2">
      <c r="A120" s="18" t="s">
        <v>59</v>
      </c>
      <c r="E120" s="220">
        <v>244</v>
      </c>
    </row>
    <row r="121" spans="1:18" hidden="1" x14ac:dyDescent="0.2">
      <c r="A121" s="18" t="s">
        <v>58</v>
      </c>
      <c r="E121" s="220" t="s">
        <v>163</v>
      </c>
    </row>
    <row r="122" spans="1:18" hidden="1" x14ac:dyDescent="0.2"/>
    <row r="123" spans="1:18" x14ac:dyDescent="0.2">
      <c r="C123" s="18" t="s">
        <v>72</v>
      </c>
    </row>
    <row r="125" spans="1:18" ht="27" customHeight="1" x14ac:dyDescent="0.2">
      <c r="A125" s="318" t="s">
        <v>3</v>
      </c>
      <c r="B125" s="465" t="s">
        <v>16</v>
      </c>
      <c r="C125" s="465"/>
      <c r="D125" s="465" t="s">
        <v>68</v>
      </c>
      <c r="E125" s="465"/>
      <c r="F125" s="323" t="s">
        <v>69</v>
      </c>
      <c r="G125" s="497" t="s">
        <v>70</v>
      </c>
      <c r="H125" s="497"/>
      <c r="I125" s="465" t="s">
        <v>71</v>
      </c>
      <c r="J125" s="465"/>
    </row>
    <row r="126" spans="1:18" x14ac:dyDescent="0.2">
      <c r="A126" s="55">
        <v>1</v>
      </c>
      <c r="B126" s="494">
        <v>2</v>
      </c>
      <c r="C126" s="494"/>
      <c r="D126" s="494">
        <v>3</v>
      </c>
      <c r="E126" s="494"/>
      <c r="F126" s="55">
        <v>4</v>
      </c>
      <c r="G126" s="496">
        <v>5</v>
      </c>
      <c r="H126" s="496"/>
      <c r="I126" s="494">
        <v>6</v>
      </c>
      <c r="J126" s="494"/>
    </row>
    <row r="127" spans="1:18" x14ac:dyDescent="0.2">
      <c r="A127" s="327"/>
      <c r="B127" s="495" t="s">
        <v>133</v>
      </c>
      <c r="C127" s="495"/>
      <c r="D127" s="487">
        <v>2</v>
      </c>
      <c r="E127" s="487"/>
      <c r="F127" s="127">
        <v>12</v>
      </c>
      <c r="G127" s="480">
        <v>704.11</v>
      </c>
      <c r="H127" s="480"/>
      <c r="I127" s="452">
        <f>D127*F127*G127-0.08</f>
        <v>16898.559999999998</v>
      </c>
      <c r="J127" s="452"/>
      <c r="P127" s="163">
        <f>17850+6898.56+12000</f>
        <v>36748.559999999998</v>
      </c>
      <c r="Q127" s="158">
        <f>10222.22+2104.46+3798.45</f>
        <v>16125.130000000001</v>
      </c>
      <c r="R127" s="158">
        <f>+I127-Q127</f>
        <v>773.42999999999665</v>
      </c>
    </row>
    <row r="128" spans="1:18" x14ac:dyDescent="0.2">
      <c r="A128" s="327"/>
      <c r="B128" s="495" t="s">
        <v>169</v>
      </c>
      <c r="C128" s="495"/>
      <c r="D128" s="487">
        <v>1</v>
      </c>
      <c r="E128" s="487"/>
      <c r="F128" s="127">
        <v>12</v>
      </c>
      <c r="G128" s="480">
        <v>3422</v>
      </c>
      <c r="H128" s="480"/>
      <c r="I128" s="452">
        <f>D128*F128*G128+37.44</f>
        <v>41101.440000000002</v>
      </c>
      <c r="J128" s="452"/>
      <c r="P128" s="163">
        <f>50210+10000</f>
        <v>60210</v>
      </c>
      <c r="Q128" s="158">
        <f>16735.95+2425.18</f>
        <v>19161.13</v>
      </c>
      <c r="R128" s="158">
        <f>+I128-Q128</f>
        <v>21940.31</v>
      </c>
    </row>
    <row r="129" spans="1:18" x14ac:dyDescent="0.2">
      <c r="A129" s="327"/>
      <c r="B129" s="465" t="s">
        <v>13</v>
      </c>
      <c r="C129" s="465"/>
      <c r="D129" s="452" t="s">
        <v>14</v>
      </c>
      <c r="E129" s="452"/>
      <c r="F129" s="56" t="s">
        <v>14</v>
      </c>
      <c r="G129" s="480" t="s">
        <v>14</v>
      </c>
      <c r="H129" s="480"/>
      <c r="I129" s="452">
        <f>SUM(I127:J128)</f>
        <v>58000</v>
      </c>
      <c r="J129" s="452"/>
      <c r="K129" s="30">
        <f>'раздел 2'!F29</f>
        <v>58000</v>
      </c>
      <c r="L129" s="30">
        <f>K129-I129</f>
        <v>0</v>
      </c>
    </row>
    <row r="130" spans="1:18" ht="15" customHeight="1" x14ac:dyDescent="0.2">
      <c r="B130" s="116" t="s">
        <v>242</v>
      </c>
      <c r="C130" s="117"/>
      <c r="D130" s="117"/>
      <c r="E130" s="117"/>
      <c r="F130" s="117"/>
      <c r="G130" s="118"/>
      <c r="H130" s="118"/>
      <c r="I130" s="452">
        <v>58000</v>
      </c>
      <c r="J130" s="452"/>
      <c r="K130" s="30">
        <v>1629984.73</v>
      </c>
      <c r="L130" s="30">
        <f>K130-I130</f>
        <v>1571984.73</v>
      </c>
      <c r="M130" s="18" t="s">
        <v>161</v>
      </c>
    </row>
    <row r="131" spans="1:18" x14ac:dyDescent="0.2">
      <c r="G131" s="30"/>
      <c r="P131" s="163" t="s">
        <v>330</v>
      </c>
      <c r="Q131" s="158">
        <v>2677.09</v>
      </c>
    </row>
    <row r="132" spans="1:18" hidden="1" x14ac:dyDescent="0.2">
      <c r="A132" s="21"/>
      <c r="C132" s="18" t="s">
        <v>250</v>
      </c>
      <c r="D132" s="21"/>
      <c r="E132" s="126"/>
      <c r="F132" s="21"/>
      <c r="G132" s="21"/>
      <c r="H132" s="21"/>
      <c r="I132" s="21"/>
      <c r="J132" s="21"/>
      <c r="P132" s="163">
        <f>SUM(P127:P128)</f>
        <v>96958.56</v>
      </c>
      <c r="Q132" s="158">
        <f>SUM(Q127:Q131)</f>
        <v>37963.350000000006</v>
      </c>
      <c r="R132" s="158">
        <f>SUM(R127:R131)</f>
        <v>22713.739999999998</v>
      </c>
    </row>
    <row r="133" spans="1:18" hidden="1" x14ac:dyDescent="0.2"/>
    <row r="134" spans="1:18" hidden="1" x14ac:dyDescent="0.2">
      <c r="A134" s="18" t="s">
        <v>59</v>
      </c>
      <c r="E134" s="220">
        <v>244</v>
      </c>
    </row>
    <row r="135" spans="1:18" hidden="1" x14ac:dyDescent="0.2">
      <c r="A135" s="18" t="s">
        <v>58</v>
      </c>
      <c r="E135" s="220" t="s">
        <v>163</v>
      </c>
    </row>
    <row r="136" spans="1:18" hidden="1" x14ac:dyDescent="0.2"/>
    <row r="137" spans="1:18" ht="24.6" hidden="1" customHeight="1" x14ac:dyDescent="0.2">
      <c r="A137" s="25" t="s">
        <v>3</v>
      </c>
      <c r="B137" s="456" t="s">
        <v>16</v>
      </c>
      <c r="C137" s="456"/>
      <c r="D137" s="456"/>
      <c r="E137" s="456" t="s">
        <v>173</v>
      </c>
      <c r="F137" s="456"/>
      <c r="G137" s="456" t="s">
        <v>74</v>
      </c>
      <c r="H137" s="456"/>
      <c r="I137" s="456" t="s">
        <v>75</v>
      </c>
      <c r="J137" s="456"/>
    </row>
    <row r="138" spans="1:18" hidden="1" x14ac:dyDescent="0.2">
      <c r="A138" s="2">
        <v>1</v>
      </c>
      <c r="B138" s="493">
        <v>2</v>
      </c>
      <c r="C138" s="493"/>
      <c r="D138" s="493"/>
      <c r="E138" s="493">
        <v>3</v>
      </c>
      <c r="F138" s="493"/>
      <c r="G138" s="467">
        <v>4</v>
      </c>
      <c r="H138" s="467"/>
      <c r="I138" s="467">
        <v>5</v>
      </c>
      <c r="J138" s="467"/>
    </row>
    <row r="139" spans="1:18" hidden="1" x14ac:dyDescent="0.2">
      <c r="A139" s="24"/>
      <c r="B139" s="485"/>
      <c r="C139" s="485"/>
      <c r="D139" s="485"/>
      <c r="E139" s="456"/>
      <c r="F139" s="456"/>
      <c r="G139" s="455"/>
      <c r="H139" s="455"/>
      <c r="I139" s="454">
        <f>E139:E139*G139</f>
        <v>0</v>
      </c>
      <c r="J139" s="454"/>
    </row>
    <row r="140" spans="1:18" hidden="1" x14ac:dyDescent="0.2">
      <c r="A140" s="24"/>
      <c r="B140" s="485"/>
      <c r="C140" s="485"/>
      <c r="D140" s="485"/>
      <c r="E140" s="456"/>
      <c r="F140" s="456"/>
      <c r="G140" s="455"/>
      <c r="H140" s="455"/>
      <c r="I140" s="454">
        <f t="shared" ref="I140:I144" si="6">E140:E140*G140</f>
        <v>0</v>
      </c>
      <c r="J140" s="454"/>
    </row>
    <row r="141" spans="1:18" hidden="1" x14ac:dyDescent="0.2">
      <c r="A141" s="24"/>
      <c r="B141" s="485"/>
      <c r="C141" s="485"/>
      <c r="D141" s="485"/>
      <c r="E141" s="456"/>
      <c r="F141" s="456"/>
      <c r="G141" s="455"/>
      <c r="H141" s="455"/>
      <c r="I141" s="454">
        <f t="shared" si="6"/>
        <v>0</v>
      </c>
      <c r="J141" s="454"/>
    </row>
    <row r="142" spans="1:18" hidden="1" x14ac:dyDescent="0.2">
      <c r="A142" s="24"/>
      <c r="B142" s="485"/>
      <c r="C142" s="485"/>
      <c r="D142" s="485"/>
      <c r="E142" s="456"/>
      <c r="F142" s="456"/>
      <c r="G142" s="455"/>
      <c r="H142" s="455"/>
      <c r="I142" s="454">
        <f t="shared" si="6"/>
        <v>0</v>
      </c>
      <c r="J142" s="454"/>
    </row>
    <row r="143" spans="1:18" hidden="1" x14ac:dyDescent="0.2">
      <c r="A143" s="24"/>
      <c r="B143" s="485"/>
      <c r="C143" s="485"/>
      <c r="D143" s="485"/>
      <c r="E143" s="456"/>
      <c r="F143" s="456"/>
      <c r="G143" s="455"/>
      <c r="H143" s="455"/>
      <c r="I143" s="454">
        <f t="shared" si="6"/>
        <v>0</v>
      </c>
      <c r="J143" s="454"/>
    </row>
    <row r="144" spans="1:18" hidden="1" x14ac:dyDescent="0.2">
      <c r="A144" s="24"/>
      <c r="B144" s="485"/>
      <c r="C144" s="485"/>
      <c r="D144" s="485"/>
      <c r="E144" s="456"/>
      <c r="F144" s="456"/>
      <c r="G144" s="455"/>
      <c r="H144" s="455"/>
      <c r="I144" s="454">
        <f t="shared" si="6"/>
        <v>0</v>
      </c>
      <c r="J144" s="454"/>
    </row>
    <row r="145" spans="1:18" hidden="1" x14ac:dyDescent="0.2">
      <c r="A145" s="24"/>
      <c r="B145" s="456" t="s">
        <v>13</v>
      </c>
      <c r="C145" s="456"/>
      <c r="D145" s="456"/>
      <c r="E145" s="456" t="s">
        <v>14</v>
      </c>
      <c r="F145" s="456"/>
      <c r="G145" s="455" t="s">
        <v>14</v>
      </c>
      <c r="H145" s="455"/>
      <c r="I145" s="454">
        <f>SUM(I139:J144)</f>
        <v>0</v>
      </c>
      <c r="J145" s="455"/>
    </row>
    <row r="146" spans="1:18" hidden="1" x14ac:dyDescent="0.2"/>
    <row r="148" spans="1:18" x14ac:dyDescent="0.2">
      <c r="C148" s="18" t="s">
        <v>77</v>
      </c>
    </row>
    <row r="150" spans="1:18" ht="34.9" customHeight="1" x14ac:dyDescent="0.2">
      <c r="A150" s="319" t="s">
        <v>3</v>
      </c>
      <c r="B150" s="456" t="s">
        <v>51</v>
      </c>
      <c r="C150" s="456"/>
      <c r="D150" s="456" t="s">
        <v>78</v>
      </c>
      <c r="E150" s="456"/>
      <c r="F150" s="320" t="s">
        <v>79</v>
      </c>
      <c r="G150" s="455" t="s">
        <v>80</v>
      </c>
      <c r="H150" s="455"/>
      <c r="I150" s="456" t="s">
        <v>244</v>
      </c>
      <c r="J150" s="456"/>
    </row>
    <row r="151" spans="1:18" s="1" customFormat="1" ht="9.6" customHeight="1" x14ac:dyDescent="0.2">
      <c r="A151" s="3">
        <v>1</v>
      </c>
      <c r="B151" s="493">
        <v>2</v>
      </c>
      <c r="C151" s="493"/>
      <c r="D151" s="493">
        <v>3</v>
      </c>
      <c r="E151" s="493"/>
      <c r="F151" s="3">
        <v>4</v>
      </c>
      <c r="G151" s="467">
        <v>5</v>
      </c>
      <c r="H151" s="467"/>
      <c r="I151" s="493">
        <v>6</v>
      </c>
      <c r="J151" s="493"/>
      <c r="O151" s="157"/>
      <c r="P151" s="169"/>
      <c r="Q151" s="162"/>
      <c r="R151" s="162"/>
    </row>
    <row r="152" spans="1:18" x14ac:dyDescent="0.2">
      <c r="A152" s="321">
        <v>1</v>
      </c>
      <c r="B152" s="485" t="s">
        <v>164</v>
      </c>
      <c r="C152" s="485"/>
      <c r="D152" s="486">
        <v>1066.13293043369</v>
      </c>
      <c r="E152" s="486"/>
      <c r="F152" s="31">
        <v>2060.48</v>
      </c>
      <c r="G152" s="460">
        <v>1</v>
      </c>
      <c r="H152" s="460"/>
      <c r="I152" s="486">
        <f>F152*G152*D152</f>
        <v>2196745.5805000095</v>
      </c>
      <c r="J152" s="486"/>
      <c r="K152" s="30"/>
      <c r="L152" s="30"/>
    </row>
    <row r="153" spans="1:18" x14ac:dyDescent="0.2">
      <c r="A153" s="321">
        <v>2</v>
      </c>
      <c r="B153" s="485" t="s">
        <v>166</v>
      </c>
      <c r="C153" s="485"/>
      <c r="D153" s="486">
        <v>6937.7</v>
      </c>
      <c r="E153" s="486"/>
      <c r="F153" s="31">
        <v>33.35</v>
      </c>
      <c r="G153" s="460">
        <v>1</v>
      </c>
      <c r="H153" s="460"/>
      <c r="I153" s="486">
        <f>F153*G153*D153</f>
        <v>231372.29500000001</v>
      </c>
      <c r="J153" s="486"/>
    </row>
    <row r="154" spans="1:18" x14ac:dyDescent="0.2">
      <c r="A154" s="321">
        <v>3</v>
      </c>
      <c r="B154" s="485" t="s">
        <v>165</v>
      </c>
      <c r="C154" s="485"/>
      <c r="D154" s="486">
        <v>119759</v>
      </c>
      <c r="E154" s="486"/>
      <c r="F154" s="31">
        <v>6.07</v>
      </c>
      <c r="G154" s="460">
        <v>1</v>
      </c>
      <c r="H154" s="460"/>
      <c r="I154" s="486">
        <f t="shared" ref="I154:I155" si="7">F154*G154*D154</f>
        <v>726937.13</v>
      </c>
      <c r="J154" s="486"/>
    </row>
    <row r="155" spans="1:18" x14ac:dyDescent="0.2">
      <c r="A155" s="321">
        <v>4</v>
      </c>
      <c r="B155" s="485" t="s">
        <v>167</v>
      </c>
      <c r="C155" s="485"/>
      <c r="D155" s="486">
        <v>4278.99</v>
      </c>
      <c r="E155" s="486"/>
      <c r="F155" s="31">
        <v>20.41</v>
      </c>
      <c r="G155" s="460">
        <v>1</v>
      </c>
      <c r="H155" s="460"/>
      <c r="I155" s="486">
        <f t="shared" si="7"/>
        <v>87334.185899999997</v>
      </c>
      <c r="J155" s="486"/>
    </row>
    <row r="156" spans="1:18" x14ac:dyDescent="0.2">
      <c r="A156" s="321">
        <v>5</v>
      </c>
      <c r="B156" s="485" t="s">
        <v>168</v>
      </c>
      <c r="C156" s="485"/>
      <c r="D156" s="486">
        <v>11095.49</v>
      </c>
      <c r="E156" s="486"/>
      <c r="F156" s="31">
        <v>26.14</v>
      </c>
      <c r="G156" s="460">
        <v>1</v>
      </c>
      <c r="H156" s="460"/>
      <c r="I156" s="486">
        <f>F156*G156*D156</f>
        <v>290036.10859999998</v>
      </c>
      <c r="J156" s="486"/>
    </row>
    <row r="157" spans="1:18" x14ac:dyDescent="0.2">
      <c r="A157" s="321">
        <v>6</v>
      </c>
      <c r="B157" s="485" t="s">
        <v>348</v>
      </c>
      <c r="C157" s="485"/>
      <c r="D157" s="486">
        <v>670</v>
      </c>
      <c r="E157" s="486"/>
      <c r="F157" s="31">
        <v>160.41</v>
      </c>
      <c r="G157" s="460">
        <v>1</v>
      </c>
      <c r="H157" s="460"/>
      <c r="I157" s="486">
        <f>F157*G157*D157</f>
        <v>107474.7</v>
      </c>
      <c r="J157" s="486"/>
    </row>
    <row r="158" spans="1:18" x14ac:dyDescent="0.2">
      <c r="A158" s="321"/>
      <c r="B158" s="456" t="s">
        <v>13</v>
      </c>
      <c r="C158" s="456"/>
      <c r="D158" s="486" t="s">
        <v>14</v>
      </c>
      <c r="E158" s="486"/>
      <c r="F158" s="31" t="s">
        <v>14</v>
      </c>
      <c r="G158" s="460" t="s">
        <v>14</v>
      </c>
      <c r="H158" s="460"/>
      <c r="I158" s="486">
        <f>SUM(I152:J157)</f>
        <v>3639900.0000000093</v>
      </c>
      <c r="J158" s="486"/>
      <c r="K158" s="30"/>
    </row>
    <row r="160" spans="1:18" hidden="1" x14ac:dyDescent="0.2">
      <c r="C160" s="18" t="s">
        <v>76</v>
      </c>
    </row>
    <row r="161" spans="1:13" hidden="1" x14ac:dyDescent="0.2"/>
    <row r="162" spans="1:13" ht="24.6" hidden="1" customHeight="1" x14ac:dyDescent="0.2">
      <c r="A162" s="25" t="s">
        <v>3</v>
      </c>
      <c r="B162" s="456" t="s">
        <v>51</v>
      </c>
      <c r="C162" s="456"/>
      <c r="D162" s="456"/>
      <c r="E162" s="456" t="s">
        <v>81</v>
      </c>
      <c r="F162" s="456"/>
      <c r="G162" s="456" t="s">
        <v>82</v>
      </c>
      <c r="H162" s="456"/>
      <c r="I162" s="456" t="s">
        <v>83</v>
      </c>
      <c r="J162" s="456"/>
    </row>
    <row r="163" spans="1:13" hidden="1" x14ac:dyDescent="0.2">
      <c r="A163" s="24">
        <v>1</v>
      </c>
      <c r="B163" s="456">
        <v>2</v>
      </c>
      <c r="C163" s="456"/>
      <c r="D163" s="456"/>
      <c r="E163" s="456">
        <v>3</v>
      </c>
      <c r="F163" s="456"/>
      <c r="G163" s="455">
        <v>4</v>
      </c>
      <c r="H163" s="455"/>
      <c r="I163" s="455">
        <v>5</v>
      </c>
      <c r="J163" s="455"/>
    </row>
    <row r="164" spans="1:13" hidden="1" x14ac:dyDescent="0.2">
      <c r="A164" s="24"/>
      <c r="B164" s="485"/>
      <c r="C164" s="485"/>
      <c r="D164" s="485"/>
      <c r="E164" s="456"/>
      <c r="F164" s="456"/>
      <c r="G164" s="455"/>
      <c r="H164" s="455"/>
      <c r="I164" s="454">
        <f>E164:E164*G164</f>
        <v>0</v>
      </c>
      <c r="J164" s="454"/>
    </row>
    <row r="165" spans="1:13" hidden="1" x14ac:dyDescent="0.2">
      <c r="A165" s="24"/>
      <c r="B165" s="485"/>
      <c r="C165" s="485"/>
      <c r="D165" s="485"/>
      <c r="E165" s="456"/>
      <c r="F165" s="456"/>
      <c r="G165" s="455"/>
      <c r="H165" s="455"/>
      <c r="I165" s="454">
        <f t="shared" ref="I165:I169" si="8">E165:E165*G165</f>
        <v>0</v>
      </c>
      <c r="J165" s="454"/>
    </row>
    <row r="166" spans="1:13" hidden="1" x14ac:dyDescent="0.2">
      <c r="A166" s="24"/>
      <c r="B166" s="485"/>
      <c r="C166" s="485"/>
      <c r="D166" s="485"/>
      <c r="E166" s="456"/>
      <c r="F166" s="456"/>
      <c r="G166" s="455"/>
      <c r="H166" s="455"/>
      <c r="I166" s="454">
        <f t="shared" si="8"/>
        <v>0</v>
      </c>
      <c r="J166" s="454"/>
    </row>
    <row r="167" spans="1:13" hidden="1" x14ac:dyDescent="0.2">
      <c r="A167" s="24"/>
      <c r="B167" s="485"/>
      <c r="C167" s="485"/>
      <c r="D167" s="485"/>
      <c r="E167" s="456"/>
      <c r="F167" s="456"/>
      <c r="G167" s="455"/>
      <c r="H167" s="455"/>
      <c r="I167" s="454">
        <f t="shared" si="8"/>
        <v>0</v>
      </c>
      <c r="J167" s="454"/>
    </row>
    <row r="168" spans="1:13" hidden="1" x14ac:dyDescent="0.2">
      <c r="A168" s="24"/>
      <c r="B168" s="485"/>
      <c r="C168" s="485"/>
      <c r="D168" s="485"/>
      <c r="E168" s="456"/>
      <c r="F168" s="456"/>
      <c r="G168" s="455"/>
      <c r="H168" s="455"/>
      <c r="I168" s="454">
        <f t="shared" si="8"/>
        <v>0</v>
      </c>
      <c r="J168" s="454"/>
    </row>
    <row r="169" spans="1:13" hidden="1" x14ac:dyDescent="0.2">
      <c r="A169" s="24"/>
      <c r="B169" s="485"/>
      <c r="C169" s="485"/>
      <c r="D169" s="485"/>
      <c r="E169" s="456"/>
      <c r="F169" s="456"/>
      <c r="G169" s="455"/>
      <c r="H169" s="455"/>
      <c r="I169" s="454">
        <f t="shared" si="8"/>
        <v>0</v>
      </c>
      <c r="J169" s="454"/>
    </row>
    <row r="170" spans="1:13" hidden="1" x14ac:dyDescent="0.2">
      <c r="A170" s="24"/>
      <c r="B170" s="456" t="s">
        <v>13</v>
      </c>
      <c r="C170" s="456"/>
      <c r="D170" s="456"/>
      <c r="E170" s="456" t="s">
        <v>14</v>
      </c>
      <c r="F170" s="456"/>
      <c r="G170" s="455" t="s">
        <v>14</v>
      </c>
      <c r="H170" s="455"/>
      <c r="I170" s="454">
        <f>SUM(I164:J169)</f>
        <v>0</v>
      </c>
      <c r="J170" s="455"/>
    </row>
    <row r="171" spans="1:13" x14ac:dyDescent="0.2">
      <c r="B171" s="116" t="s">
        <v>242</v>
      </c>
      <c r="C171" s="117"/>
      <c r="D171" s="117"/>
      <c r="E171" s="117"/>
      <c r="F171" s="117"/>
      <c r="G171" s="118"/>
      <c r="H171" s="118"/>
      <c r="I171" s="118"/>
      <c r="J171" s="144">
        <v>3639900</v>
      </c>
      <c r="K171" s="30">
        <v>1629984.73</v>
      </c>
      <c r="L171" s="30">
        <f>K171-J171</f>
        <v>-2009915.27</v>
      </c>
      <c r="M171" s="18" t="s">
        <v>161</v>
      </c>
    </row>
    <row r="172" spans="1:13" x14ac:dyDescent="0.2">
      <c r="B172" s="18" t="s">
        <v>347</v>
      </c>
      <c r="J172" s="33">
        <v>0</v>
      </c>
      <c r="K172" s="30">
        <f>'раздел 2'!F31</f>
        <v>3639900</v>
      </c>
      <c r="L172" s="30">
        <f>K172-J171-J172</f>
        <v>0</v>
      </c>
      <c r="M172" s="18" t="s">
        <v>273</v>
      </c>
    </row>
    <row r="173" spans="1:13" x14ac:dyDescent="0.2">
      <c r="J173" s="33"/>
      <c r="K173" s="30"/>
      <c r="L173" s="30"/>
    </row>
    <row r="174" spans="1:13" x14ac:dyDescent="0.2">
      <c r="C174" s="18" t="s">
        <v>170</v>
      </c>
      <c r="K174" s="30"/>
      <c r="L174" s="30"/>
      <c r="M174" s="30"/>
    </row>
    <row r="176" spans="1:13" ht="28.15" customHeight="1" x14ac:dyDescent="0.2">
      <c r="A176" s="25" t="s">
        <v>3</v>
      </c>
      <c r="B176" s="456" t="s">
        <v>16</v>
      </c>
      <c r="C176" s="456"/>
      <c r="D176" s="456"/>
      <c r="E176" s="465" t="s">
        <v>84</v>
      </c>
      <c r="F176" s="465"/>
      <c r="G176" s="456" t="s">
        <v>85</v>
      </c>
      <c r="H176" s="456"/>
      <c r="I176" s="456" t="s">
        <v>86</v>
      </c>
      <c r="J176" s="456"/>
    </row>
    <row r="177" spans="1:18" x14ac:dyDescent="0.2">
      <c r="A177" s="24">
        <v>1</v>
      </c>
      <c r="B177" s="492">
        <v>2</v>
      </c>
      <c r="C177" s="492"/>
      <c r="D177" s="492"/>
      <c r="E177" s="487">
        <v>3</v>
      </c>
      <c r="F177" s="487"/>
      <c r="G177" s="459">
        <v>4</v>
      </c>
      <c r="H177" s="459"/>
      <c r="I177" s="459">
        <v>5</v>
      </c>
      <c r="J177" s="459"/>
    </row>
    <row r="178" spans="1:18" x14ac:dyDescent="0.2">
      <c r="A178" s="24">
        <v>1</v>
      </c>
      <c r="B178" s="479" t="s">
        <v>172</v>
      </c>
      <c r="C178" s="479"/>
      <c r="D178" s="479"/>
      <c r="E178" s="488" t="s">
        <v>327</v>
      </c>
      <c r="F178" s="489"/>
      <c r="G178" s="468"/>
      <c r="H178" s="468"/>
      <c r="I178" s="480">
        <f>70000+5000</f>
        <v>75000</v>
      </c>
      <c r="J178" s="480"/>
      <c r="K178" s="100" t="s">
        <v>310</v>
      </c>
      <c r="L178" s="100"/>
      <c r="M178" s="100" t="s">
        <v>313</v>
      </c>
      <c r="P178" s="170">
        <f>+Q178</f>
        <v>33673</v>
      </c>
      <c r="Q178" s="165">
        <v>33673</v>
      </c>
      <c r="R178" s="158">
        <f t="shared" ref="R178:R180" si="9">+I178-Q178</f>
        <v>41327</v>
      </c>
    </row>
    <row r="179" spans="1:18" x14ac:dyDescent="0.2">
      <c r="A179" s="24">
        <v>2</v>
      </c>
      <c r="B179" s="479" t="s">
        <v>174</v>
      </c>
      <c r="C179" s="479"/>
      <c r="D179" s="479"/>
      <c r="E179" s="490"/>
      <c r="F179" s="491"/>
      <c r="G179" s="468" t="s">
        <v>311</v>
      </c>
      <c r="H179" s="468"/>
      <c r="I179" s="480">
        <f>28800+5000</f>
        <v>33800</v>
      </c>
      <c r="J179" s="480"/>
      <c r="M179" s="100"/>
      <c r="P179" s="170">
        <v>2400</v>
      </c>
      <c r="Q179" s="165">
        <v>1200</v>
      </c>
      <c r="R179" s="158">
        <f t="shared" si="9"/>
        <v>32600</v>
      </c>
    </row>
    <row r="180" spans="1:18" x14ac:dyDescent="0.2">
      <c r="A180" s="24">
        <v>3</v>
      </c>
      <c r="B180" s="479" t="s">
        <v>175</v>
      </c>
      <c r="C180" s="479"/>
      <c r="D180" s="479"/>
      <c r="E180" s="490"/>
      <c r="F180" s="491"/>
      <c r="G180" s="468" t="s">
        <v>311</v>
      </c>
      <c r="H180" s="468"/>
      <c r="I180" s="480">
        <f>30000+5000</f>
        <v>35000</v>
      </c>
      <c r="J180" s="480"/>
      <c r="M180" s="100"/>
      <c r="P180" s="170">
        <f>38771.76+16302.48</f>
        <v>55074.240000000005</v>
      </c>
      <c r="Q180" s="165">
        <f>4075.62+28051.02</f>
        <v>32126.639999999999</v>
      </c>
      <c r="R180" s="158">
        <f t="shared" si="9"/>
        <v>2873.3600000000006</v>
      </c>
    </row>
    <row r="181" spans="1:18" x14ac:dyDescent="0.2">
      <c r="A181" s="24">
        <v>4</v>
      </c>
      <c r="B181" s="479" t="s">
        <v>324</v>
      </c>
      <c r="C181" s="479"/>
      <c r="D181" s="479"/>
      <c r="E181" s="490"/>
      <c r="F181" s="491"/>
      <c r="G181" s="468" t="s">
        <v>311</v>
      </c>
      <c r="H181" s="468"/>
      <c r="I181" s="480">
        <f>16368+5000</f>
        <v>21368</v>
      </c>
      <c r="J181" s="480"/>
      <c r="M181" s="100"/>
      <c r="P181" s="170">
        <v>13680</v>
      </c>
      <c r="Q181" s="165">
        <v>6840</v>
      </c>
      <c r="R181" s="158">
        <f>+I181-Q181</f>
        <v>14528</v>
      </c>
    </row>
    <row r="182" spans="1:18" x14ac:dyDescent="0.2">
      <c r="A182" s="24">
        <v>5</v>
      </c>
      <c r="B182" s="479" t="s">
        <v>436</v>
      </c>
      <c r="C182" s="479"/>
      <c r="D182" s="479"/>
      <c r="E182" s="490"/>
      <c r="F182" s="491"/>
      <c r="G182" s="468">
        <v>1</v>
      </c>
      <c r="H182" s="468"/>
      <c r="I182" s="480">
        <f>20000+12586</f>
        <v>32586</v>
      </c>
      <c r="J182" s="480"/>
      <c r="M182" s="100"/>
      <c r="P182" s="170"/>
      <c r="Q182" s="165"/>
      <c r="R182" s="158">
        <f t="shared" ref="R182:R188" si="10">+I182-Q182</f>
        <v>32586</v>
      </c>
    </row>
    <row r="183" spans="1:18" x14ac:dyDescent="0.2">
      <c r="A183" s="24">
        <v>6</v>
      </c>
      <c r="B183" s="479" t="s">
        <v>354</v>
      </c>
      <c r="C183" s="479"/>
      <c r="D183" s="479"/>
      <c r="E183" s="490"/>
      <c r="F183" s="491"/>
      <c r="G183" s="468"/>
      <c r="H183" s="468"/>
      <c r="I183" s="480">
        <v>25000</v>
      </c>
      <c r="J183" s="480"/>
      <c r="M183" s="100" t="s">
        <v>314</v>
      </c>
      <c r="P183" s="174">
        <v>11892.5</v>
      </c>
      <c r="Q183" s="165">
        <v>10774.27</v>
      </c>
      <c r="R183" s="158">
        <f t="shared" si="10"/>
        <v>14225.73</v>
      </c>
    </row>
    <row r="184" spans="1:18" x14ac:dyDescent="0.2">
      <c r="A184" s="24">
        <v>7</v>
      </c>
      <c r="B184" s="479" t="s">
        <v>176</v>
      </c>
      <c r="C184" s="479"/>
      <c r="D184" s="479"/>
      <c r="E184" s="490"/>
      <c r="F184" s="491"/>
      <c r="G184" s="468"/>
      <c r="H184" s="468"/>
      <c r="I184" s="480">
        <v>2000</v>
      </c>
      <c r="J184" s="480"/>
      <c r="M184" s="100" t="s">
        <v>312</v>
      </c>
      <c r="P184" s="173"/>
      <c r="Q184" s="165"/>
      <c r="R184" s="158">
        <f t="shared" si="10"/>
        <v>2000</v>
      </c>
    </row>
    <row r="185" spans="1:18" x14ac:dyDescent="0.2">
      <c r="A185" s="24">
        <v>8</v>
      </c>
      <c r="B185" s="479" t="s">
        <v>437</v>
      </c>
      <c r="C185" s="479"/>
      <c r="D185" s="479"/>
      <c r="E185" s="490"/>
      <c r="F185" s="491"/>
      <c r="G185" s="468"/>
      <c r="H185" s="468"/>
      <c r="I185" s="480">
        <f>45000+15000</f>
        <v>60000</v>
      </c>
      <c r="J185" s="480"/>
      <c r="M185" s="100" t="s">
        <v>315</v>
      </c>
      <c r="P185" s="170">
        <v>37200</v>
      </c>
      <c r="Q185" s="165">
        <v>37200</v>
      </c>
      <c r="R185" s="158">
        <f t="shared" si="10"/>
        <v>22800</v>
      </c>
    </row>
    <row r="186" spans="1:18" x14ac:dyDescent="0.2">
      <c r="A186" s="24">
        <v>9</v>
      </c>
      <c r="B186" s="479" t="s">
        <v>438</v>
      </c>
      <c r="C186" s="479"/>
      <c r="D186" s="479"/>
      <c r="E186" s="490"/>
      <c r="F186" s="491"/>
      <c r="G186" s="468"/>
      <c r="H186" s="468"/>
      <c r="I186" s="480">
        <v>12000</v>
      </c>
      <c r="J186" s="480"/>
      <c r="M186" s="100" t="s">
        <v>315</v>
      </c>
      <c r="P186" s="173"/>
      <c r="Q186" s="165"/>
      <c r="R186" s="158">
        <f t="shared" si="10"/>
        <v>12000</v>
      </c>
    </row>
    <row r="187" spans="1:18" x14ac:dyDescent="0.2">
      <c r="A187" s="24">
        <v>10</v>
      </c>
      <c r="B187" s="479" t="s">
        <v>439</v>
      </c>
      <c r="C187" s="479"/>
      <c r="D187" s="479"/>
      <c r="E187" s="490"/>
      <c r="F187" s="491"/>
      <c r="G187" s="468"/>
      <c r="H187" s="468"/>
      <c r="I187" s="480">
        <v>10000</v>
      </c>
      <c r="J187" s="480"/>
      <c r="M187" s="100" t="s">
        <v>315</v>
      </c>
      <c r="P187" s="170"/>
      <c r="Q187" s="165"/>
      <c r="R187" s="158">
        <f t="shared" si="10"/>
        <v>10000</v>
      </c>
    </row>
    <row r="188" spans="1:18" x14ac:dyDescent="0.2">
      <c r="A188" s="24">
        <v>12</v>
      </c>
      <c r="B188" s="479" t="s">
        <v>180</v>
      </c>
      <c r="C188" s="479"/>
      <c r="D188" s="479"/>
      <c r="E188" s="490"/>
      <c r="F188" s="491"/>
      <c r="G188" s="481"/>
      <c r="H188" s="482"/>
      <c r="I188" s="483">
        <v>27000</v>
      </c>
      <c r="J188" s="484"/>
      <c r="M188" s="100"/>
      <c r="P188" s="170">
        <v>30000</v>
      </c>
      <c r="Q188" s="165">
        <v>16500</v>
      </c>
      <c r="R188" s="158">
        <f t="shared" si="10"/>
        <v>10500</v>
      </c>
    </row>
    <row r="189" spans="1:18" x14ac:dyDescent="0.2">
      <c r="A189" s="24">
        <v>13</v>
      </c>
      <c r="B189" s="479" t="s">
        <v>440</v>
      </c>
      <c r="C189" s="479"/>
      <c r="D189" s="479"/>
      <c r="E189" s="490"/>
      <c r="F189" s="491"/>
      <c r="G189" s="468"/>
      <c r="H189" s="468"/>
      <c r="I189" s="480">
        <v>10000</v>
      </c>
      <c r="J189" s="480"/>
      <c r="M189" s="100" t="s">
        <v>315</v>
      </c>
      <c r="P189" s="170"/>
      <c r="Q189" s="165"/>
    </row>
    <row r="190" spans="1:18" x14ac:dyDescent="0.2">
      <c r="A190" s="24"/>
      <c r="B190" s="479" t="s">
        <v>13</v>
      </c>
      <c r="C190" s="479"/>
      <c r="D190" s="479"/>
      <c r="E190" s="452" t="s">
        <v>14</v>
      </c>
      <c r="F190" s="452"/>
      <c r="G190" s="460" t="s">
        <v>14</v>
      </c>
      <c r="H190" s="460"/>
      <c r="I190" s="460">
        <f>SUM(I178:J189)</f>
        <v>343754</v>
      </c>
      <c r="J190" s="460"/>
      <c r="K190" s="30">
        <f>'раздел 2'!F33</f>
        <v>308754</v>
      </c>
      <c r="L190" s="30">
        <f>K190-I190</f>
        <v>-35000</v>
      </c>
      <c r="P190" s="170"/>
      <c r="Q190" s="165"/>
    </row>
    <row r="191" spans="1:18" ht="15" customHeight="1" x14ac:dyDescent="0.2">
      <c r="B191" s="116" t="s">
        <v>242</v>
      </c>
      <c r="C191" s="117"/>
      <c r="D191" s="117"/>
      <c r="E191" s="117"/>
      <c r="F191" s="117"/>
      <c r="G191" s="118"/>
      <c r="H191" s="118"/>
      <c r="I191" s="471">
        <f>I190-I188</f>
        <v>316754</v>
      </c>
      <c r="J191" s="472"/>
      <c r="K191" s="30">
        <v>1629984.73</v>
      </c>
      <c r="L191" s="30">
        <f>K191-I191</f>
        <v>1313230.73</v>
      </c>
      <c r="M191" s="18" t="s">
        <v>161</v>
      </c>
    </row>
    <row r="192" spans="1:18" ht="15" customHeight="1" x14ac:dyDescent="0.2">
      <c r="B192" s="116"/>
      <c r="C192" s="117"/>
      <c r="D192" s="117"/>
      <c r="E192" s="117"/>
      <c r="F192" s="117"/>
      <c r="G192" s="118"/>
      <c r="H192" s="118"/>
      <c r="I192" s="194"/>
      <c r="J192" s="194"/>
      <c r="K192" s="30"/>
      <c r="L192" s="30"/>
    </row>
    <row r="193" spans="1:18" ht="14.25" x14ac:dyDescent="0.2">
      <c r="B193" s="322"/>
      <c r="C193" s="322" t="s">
        <v>171</v>
      </c>
      <c r="D193" s="322"/>
      <c r="N193" s="172" t="s">
        <v>331</v>
      </c>
      <c r="P193" s="170">
        <f>+Q193</f>
        <v>21160.800000000003</v>
      </c>
      <c r="Q193" s="165">
        <f>12305.6+8855.2</f>
        <v>21160.800000000003</v>
      </c>
    </row>
    <row r="194" spans="1:18" x14ac:dyDescent="0.2">
      <c r="B194" s="322"/>
      <c r="C194" s="322"/>
      <c r="D194" s="322"/>
      <c r="P194" s="171">
        <f>SUM(P178:P193)</f>
        <v>205080.53999999998</v>
      </c>
      <c r="Q194" s="164">
        <f>SUM(Q178:Q193)</f>
        <v>159474.71000000002</v>
      </c>
      <c r="R194" s="158">
        <f>SUM(R178:R193)</f>
        <v>195440.09</v>
      </c>
    </row>
    <row r="195" spans="1:18" ht="22.15" customHeight="1" x14ac:dyDescent="0.2">
      <c r="A195" s="25" t="s">
        <v>3</v>
      </c>
      <c r="B195" s="508" t="s">
        <v>16</v>
      </c>
      <c r="C195" s="509"/>
      <c r="D195" s="509"/>
      <c r="E195" s="509"/>
      <c r="F195" s="510"/>
      <c r="G195" s="465" t="s">
        <v>87</v>
      </c>
      <c r="H195" s="465"/>
      <c r="I195" s="456" t="s">
        <v>88</v>
      </c>
      <c r="J195" s="456"/>
    </row>
    <row r="196" spans="1:18" s="1" customFormat="1" ht="9.6" customHeight="1" x14ac:dyDescent="0.2">
      <c r="A196" s="3">
        <v>1</v>
      </c>
      <c r="B196" s="473">
        <v>2</v>
      </c>
      <c r="C196" s="474"/>
      <c r="D196" s="474"/>
      <c r="E196" s="474"/>
      <c r="F196" s="475"/>
      <c r="G196" s="466">
        <v>3</v>
      </c>
      <c r="H196" s="466"/>
      <c r="I196" s="467">
        <v>4</v>
      </c>
      <c r="J196" s="467"/>
      <c r="O196" s="157"/>
      <c r="P196" s="169"/>
      <c r="Q196" s="162"/>
      <c r="R196" s="162"/>
    </row>
    <row r="197" spans="1:18" x14ac:dyDescent="0.2">
      <c r="A197" s="24">
        <v>1</v>
      </c>
      <c r="B197" s="476" t="s">
        <v>177</v>
      </c>
      <c r="C197" s="477"/>
      <c r="D197" s="477"/>
      <c r="E197" s="477"/>
      <c r="F197" s="478"/>
      <c r="G197" s="468">
        <v>1</v>
      </c>
      <c r="H197" s="468"/>
      <c r="I197" s="460">
        <f>22776.24+5000</f>
        <v>27776.240000000002</v>
      </c>
      <c r="J197" s="460"/>
      <c r="P197" s="170">
        <f>24921.12*2</f>
        <v>49842.239999999998</v>
      </c>
      <c r="Q197" s="165">
        <f>6230.28+22844.36</f>
        <v>29074.639999999999</v>
      </c>
      <c r="R197" s="158">
        <f t="shared" ref="R197:R206" si="11">+I197-Q197</f>
        <v>-1298.3999999999978</v>
      </c>
    </row>
    <row r="198" spans="1:18" x14ac:dyDescent="0.2">
      <c r="A198" s="24">
        <v>2</v>
      </c>
      <c r="B198" s="476" t="s">
        <v>181</v>
      </c>
      <c r="C198" s="477"/>
      <c r="D198" s="477"/>
      <c r="E198" s="477"/>
      <c r="F198" s="478"/>
      <c r="G198" s="468">
        <v>1</v>
      </c>
      <c r="H198" s="468"/>
      <c r="I198" s="460">
        <f>122839.42-24154.1+30000</f>
        <v>128685.32</v>
      </c>
      <c r="J198" s="460"/>
      <c r="N198" s="144">
        <v>692668.23</v>
      </c>
      <c r="O198" s="154" t="e">
        <f>N198-#REF!</f>
        <v>#REF!</v>
      </c>
      <c r="P198" s="170">
        <f>31854.1+55888.34+17303.52</f>
        <v>105045.96</v>
      </c>
      <c r="Q198" s="165">
        <f>31854.1+55888.34+17303.52</f>
        <v>105045.96</v>
      </c>
      <c r="R198" s="158">
        <f t="shared" si="11"/>
        <v>23639.360000000001</v>
      </c>
    </row>
    <row r="199" spans="1:18" x14ac:dyDescent="0.2">
      <c r="A199" s="24">
        <v>3</v>
      </c>
      <c r="B199" s="476" t="s">
        <v>178</v>
      </c>
      <c r="C199" s="477"/>
      <c r="D199" s="477"/>
      <c r="E199" s="477"/>
      <c r="F199" s="478"/>
      <c r="G199" s="468">
        <v>1</v>
      </c>
      <c r="H199" s="468"/>
      <c r="I199" s="460">
        <f>56236.44+5000</f>
        <v>61236.44</v>
      </c>
      <c r="J199" s="460"/>
      <c r="P199" s="170">
        <f>8206.822+8651.76</f>
        <v>16858.582000000002</v>
      </c>
      <c r="Q199" s="165">
        <f>8206.82+8651.76</f>
        <v>16858.580000000002</v>
      </c>
      <c r="R199" s="158">
        <f t="shared" si="11"/>
        <v>44377.86</v>
      </c>
    </row>
    <row r="200" spans="1:18" x14ac:dyDescent="0.2">
      <c r="A200" s="24">
        <v>4</v>
      </c>
      <c r="B200" s="476" t="s">
        <v>179</v>
      </c>
      <c r="C200" s="477"/>
      <c r="D200" s="477"/>
      <c r="E200" s="477"/>
      <c r="F200" s="478"/>
      <c r="G200" s="468">
        <v>1</v>
      </c>
      <c r="H200" s="468"/>
      <c r="I200" s="460">
        <f>164414+15000</f>
        <v>179414</v>
      </c>
      <c r="J200" s="460"/>
      <c r="P200" s="170">
        <f>98848+5877.6+34101</f>
        <v>138826.6</v>
      </c>
      <c r="Q200" s="165">
        <f>96848+5877.6+34101</f>
        <v>136826.6</v>
      </c>
      <c r="R200" s="158">
        <f t="shared" si="11"/>
        <v>42587.399999999994</v>
      </c>
    </row>
    <row r="201" spans="1:18" ht="10.9" customHeight="1" x14ac:dyDescent="0.2">
      <c r="A201" s="24">
        <v>5</v>
      </c>
      <c r="B201" s="513" t="s">
        <v>320</v>
      </c>
      <c r="C201" s="514"/>
      <c r="D201" s="514"/>
      <c r="E201" s="514"/>
      <c r="F201" s="515"/>
      <c r="G201" s="469">
        <v>1</v>
      </c>
      <c r="H201" s="469"/>
      <c r="I201" s="470">
        <f>55000+5000</f>
        <v>60000</v>
      </c>
      <c r="J201" s="470"/>
      <c r="P201" s="170">
        <f>30000+7500</f>
        <v>37500</v>
      </c>
      <c r="Q201" s="165">
        <f>7500+27500</f>
        <v>35000</v>
      </c>
      <c r="R201" s="158">
        <f t="shared" si="11"/>
        <v>25000</v>
      </c>
    </row>
    <row r="202" spans="1:18" ht="24" hidden="1" customHeight="1" x14ac:dyDescent="0.2">
      <c r="A202" s="24">
        <v>7</v>
      </c>
      <c r="B202" s="476"/>
      <c r="C202" s="477"/>
      <c r="D202" s="477"/>
      <c r="E202" s="477"/>
      <c r="F202" s="478"/>
      <c r="G202" s="468"/>
      <c r="H202" s="468"/>
      <c r="I202" s="468"/>
      <c r="J202" s="468"/>
      <c r="P202" s="170"/>
      <c r="Q202" s="165"/>
      <c r="R202" s="158">
        <f t="shared" si="11"/>
        <v>0</v>
      </c>
    </row>
    <row r="203" spans="1:18" hidden="1" x14ac:dyDescent="0.2">
      <c r="A203" s="24">
        <v>8</v>
      </c>
      <c r="B203" s="324"/>
      <c r="C203" s="325"/>
      <c r="D203" s="325"/>
      <c r="E203" s="317"/>
      <c r="F203" s="326"/>
      <c r="G203" s="459"/>
      <c r="H203" s="459"/>
      <c r="I203" s="459"/>
      <c r="J203" s="459"/>
      <c r="P203" s="170"/>
      <c r="Q203" s="165"/>
      <c r="R203" s="158">
        <f t="shared" si="11"/>
        <v>0</v>
      </c>
    </row>
    <row r="204" spans="1:18" hidden="1" x14ac:dyDescent="0.2">
      <c r="A204" s="24">
        <v>9</v>
      </c>
      <c r="B204" s="324"/>
      <c r="C204" s="325"/>
      <c r="D204" s="325"/>
      <c r="E204" s="317"/>
      <c r="F204" s="326"/>
      <c r="G204" s="459"/>
      <c r="H204" s="459"/>
      <c r="I204" s="459"/>
      <c r="J204" s="459"/>
      <c r="P204" s="170"/>
      <c r="Q204" s="165"/>
      <c r="R204" s="158">
        <f t="shared" si="11"/>
        <v>0</v>
      </c>
    </row>
    <row r="205" spans="1:18" hidden="1" x14ac:dyDescent="0.2">
      <c r="A205" s="24">
        <v>10</v>
      </c>
      <c r="B205" s="324"/>
      <c r="C205" s="325"/>
      <c r="D205" s="325"/>
      <c r="E205" s="317"/>
      <c r="F205" s="326"/>
      <c r="G205" s="459"/>
      <c r="H205" s="459"/>
      <c r="I205" s="459"/>
      <c r="J205" s="459"/>
      <c r="P205" s="170"/>
      <c r="Q205" s="165"/>
      <c r="R205" s="158">
        <f t="shared" si="11"/>
        <v>0</v>
      </c>
    </row>
    <row r="206" spans="1:18" hidden="1" x14ac:dyDescent="0.2">
      <c r="A206" s="24">
        <v>11</v>
      </c>
      <c r="B206" s="324"/>
      <c r="C206" s="325"/>
      <c r="D206" s="325"/>
      <c r="E206" s="317"/>
      <c r="F206" s="326"/>
      <c r="G206" s="459"/>
      <c r="H206" s="459"/>
      <c r="I206" s="459"/>
      <c r="J206" s="459"/>
      <c r="P206" s="170"/>
      <c r="Q206" s="165"/>
      <c r="R206" s="158">
        <f t="shared" si="11"/>
        <v>0</v>
      </c>
    </row>
    <row r="207" spans="1:18" x14ac:dyDescent="0.2">
      <c r="A207" s="24"/>
      <c r="B207" s="500" t="s">
        <v>13</v>
      </c>
      <c r="C207" s="511"/>
      <c r="D207" s="511"/>
      <c r="E207" s="511"/>
      <c r="F207" s="512"/>
      <c r="G207" s="460" t="s">
        <v>14</v>
      </c>
      <c r="H207" s="460"/>
      <c r="I207" s="460">
        <f>SUM(I197:J206)</f>
        <v>457112</v>
      </c>
      <c r="J207" s="460"/>
      <c r="K207" s="30">
        <f>'раздел 2'!F34-'раздел 2'!F36-'раздел 2'!F37</f>
        <v>397112</v>
      </c>
      <c r="L207" s="30">
        <f>K207-I207</f>
        <v>-60000</v>
      </c>
      <c r="M207" s="30">
        <f>'раздел 2'!F34</f>
        <v>1199977</v>
      </c>
      <c r="N207" s="30">
        <f>M207-I207</f>
        <v>742865</v>
      </c>
      <c r="P207" s="170">
        <f>SUM(P197:P206)</f>
        <v>348073.38199999998</v>
      </c>
      <c r="Q207" s="165">
        <f>SUM(Q197:Q206)</f>
        <v>322805.78000000003</v>
      </c>
      <c r="R207" s="158">
        <f>SUM(R197:R206)</f>
        <v>134306.22</v>
      </c>
    </row>
    <row r="208" spans="1:18" ht="15" customHeight="1" x14ac:dyDescent="0.2">
      <c r="B208" s="116" t="s">
        <v>242</v>
      </c>
      <c r="C208" s="117"/>
      <c r="D208" s="117"/>
      <c r="E208" s="117"/>
      <c r="F208" s="117"/>
      <c r="G208" s="118"/>
      <c r="H208" s="118"/>
      <c r="I208" s="471">
        <v>457112</v>
      </c>
      <c r="J208" s="472"/>
      <c r="K208" s="30">
        <v>1629984.73</v>
      </c>
      <c r="L208" s="30">
        <f>K208-I208</f>
        <v>1172872.73</v>
      </c>
      <c r="M208" s="18" t="s">
        <v>161</v>
      </c>
    </row>
    <row r="209" spans="1:28" x14ac:dyDescent="0.2">
      <c r="P209" s="170"/>
      <c r="Q209" s="165"/>
    </row>
    <row r="210" spans="1:28" x14ac:dyDescent="0.2">
      <c r="P210" s="170"/>
      <c r="Q210" s="165"/>
    </row>
    <row r="211" spans="1:28" x14ac:dyDescent="0.2">
      <c r="C211" s="18" t="s">
        <v>89</v>
      </c>
      <c r="N211" s="18" t="s">
        <v>332</v>
      </c>
      <c r="P211" s="170">
        <f>13650</f>
        <v>13650</v>
      </c>
      <c r="Q211" s="165">
        <f>13650</f>
        <v>13650</v>
      </c>
    </row>
    <row r="212" spans="1:28" x14ac:dyDescent="0.2">
      <c r="Q212" s="158">
        <v>1995</v>
      </c>
    </row>
    <row r="213" spans="1:28" ht="22.15" customHeight="1" x14ac:dyDescent="0.2">
      <c r="A213" s="43" t="s">
        <v>3</v>
      </c>
      <c r="B213" s="465" t="s">
        <v>16</v>
      </c>
      <c r="C213" s="465"/>
      <c r="D213" s="465"/>
      <c r="E213" s="465" t="s">
        <v>81</v>
      </c>
      <c r="F213" s="465"/>
      <c r="G213" s="465" t="s">
        <v>90</v>
      </c>
      <c r="H213" s="465"/>
      <c r="I213" s="465" t="s">
        <v>247</v>
      </c>
      <c r="J213" s="465"/>
    </row>
    <row r="214" spans="1:28" x14ac:dyDescent="0.2">
      <c r="A214" s="42">
        <v>1</v>
      </c>
      <c r="B214" s="487">
        <v>2</v>
      </c>
      <c r="C214" s="487"/>
      <c r="D214" s="487"/>
      <c r="E214" s="487">
        <v>3</v>
      </c>
      <c r="F214" s="487"/>
      <c r="G214" s="468">
        <v>4</v>
      </c>
      <c r="H214" s="468"/>
      <c r="I214" s="468">
        <v>5</v>
      </c>
      <c r="J214" s="468"/>
      <c r="P214" s="171">
        <f>SUM(P207:P213)</f>
        <v>361723.38199999998</v>
      </c>
      <c r="Q214" s="164">
        <f>SUM(Q207:Q213)</f>
        <v>338450.78</v>
      </c>
    </row>
    <row r="215" spans="1:28" ht="67.5" customHeight="1" x14ac:dyDescent="0.2">
      <c r="A215" s="42"/>
      <c r="B215" s="463" t="s">
        <v>270</v>
      </c>
      <c r="C215" s="463"/>
      <c r="D215" s="463"/>
      <c r="E215" s="487">
        <v>572</v>
      </c>
      <c r="F215" s="487"/>
      <c r="G215" s="452">
        <v>590.90909090909099</v>
      </c>
      <c r="H215" s="452"/>
      <c r="I215" s="452">
        <f>E215*G215</f>
        <v>338000.00000000006</v>
      </c>
      <c r="J215" s="452"/>
      <c r="K215" s="144">
        <v>253948</v>
      </c>
      <c r="M215" s="18">
        <v>310</v>
      </c>
      <c r="N215" s="18" t="s">
        <v>245</v>
      </c>
      <c r="P215" s="163">
        <f>+I207-P214</f>
        <v>95388.618000000017</v>
      </c>
      <c r="Q215" s="163">
        <f>+P214-Q214</f>
        <v>23272.601999999955</v>
      </c>
    </row>
    <row r="216" spans="1:28" ht="21.6" customHeight="1" x14ac:dyDescent="0.2">
      <c r="A216" s="42"/>
      <c r="B216" s="463" t="s">
        <v>268</v>
      </c>
      <c r="C216" s="463"/>
      <c r="D216" s="463"/>
      <c r="E216" s="464">
        <f>11*246</f>
        <v>2706</v>
      </c>
      <c r="F216" s="464"/>
      <c r="G216" s="452">
        <v>112</v>
      </c>
      <c r="H216" s="452"/>
      <c r="I216" s="461">
        <f>E216*G216</f>
        <v>303072</v>
      </c>
      <c r="J216" s="462"/>
      <c r="M216" s="18">
        <v>340</v>
      </c>
    </row>
    <row r="217" spans="1:28" ht="28.15" customHeight="1" x14ac:dyDescent="0.2">
      <c r="A217" s="42"/>
      <c r="B217" s="463" t="s">
        <v>269</v>
      </c>
      <c r="C217" s="463"/>
      <c r="D217" s="463"/>
      <c r="E217" s="464">
        <f>25*246</f>
        <v>6150</v>
      </c>
      <c r="F217" s="464"/>
      <c r="G217" s="452">
        <v>56</v>
      </c>
      <c r="H217" s="452"/>
      <c r="I217" s="461">
        <f>E217*G217</f>
        <v>344400</v>
      </c>
      <c r="J217" s="462"/>
      <c r="M217" s="18">
        <v>340</v>
      </c>
    </row>
    <row r="218" spans="1:28" ht="23.45" customHeight="1" x14ac:dyDescent="0.2">
      <c r="A218" s="42"/>
      <c r="B218" s="463" t="s">
        <v>266</v>
      </c>
      <c r="C218" s="463"/>
      <c r="D218" s="463"/>
      <c r="E218" s="464">
        <f>11*246</f>
        <v>2706</v>
      </c>
      <c r="F218" s="464"/>
      <c r="G218" s="452">
        <v>8</v>
      </c>
      <c r="H218" s="452"/>
      <c r="I218" s="461">
        <f>E218*G218</f>
        <v>21648</v>
      </c>
      <c r="J218" s="462"/>
      <c r="M218" s="18">
        <v>340</v>
      </c>
    </row>
    <row r="219" spans="1:28" ht="21.6" customHeight="1" x14ac:dyDescent="0.2">
      <c r="A219" s="42"/>
      <c r="B219" s="463" t="s">
        <v>267</v>
      </c>
      <c r="C219" s="463"/>
      <c r="D219" s="463"/>
      <c r="E219" s="464">
        <f>25*246</f>
        <v>6150</v>
      </c>
      <c r="F219" s="464"/>
      <c r="G219" s="452">
        <v>4</v>
      </c>
      <c r="H219" s="452"/>
      <c r="I219" s="461">
        <f>E219*G219</f>
        <v>24600</v>
      </c>
      <c r="J219" s="462"/>
      <c r="K219" s="144">
        <v>367726.5</v>
      </c>
      <c r="L219" s="30"/>
      <c r="M219" s="30">
        <v>340</v>
      </c>
    </row>
    <row r="220" spans="1:28" s="163" customFormat="1" hidden="1" x14ac:dyDescent="0.2">
      <c r="A220" s="42"/>
      <c r="B220" s="457" t="s">
        <v>325</v>
      </c>
      <c r="C220" s="457"/>
      <c r="D220" s="457"/>
      <c r="E220" s="458"/>
      <c r="F220" s="458"/>
      <c r="G220" s="450"/>
      <c r="H220" s="451"/>
      <c r="I220" s="450"/>
      <c r="J220" s="451"/>
      <c r="K220" s="30"/>
      <c r="L220" s="30"/>
      <c r="M220" s="30"/>
      <c r="N220" s="18"/>
      <c r="O220" s="152"/>
      <c r="Q220" s="158"/>
      <c r="R220" s="15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</row>
    <row r="221" spans="1:28" s="163" customFormat="1" hidden="1" x14ac:dyDescent="0.2">
      <c r="A221" s="42"/>
      <c r="B221" s="457"/>
      <c r="C221" s="457"/>
      <c r="D221" s="457"/>
      <c r="E221" s="458"/>
      <c r="F221" s="458"/>
      <c r="G221" s="450"/>
      <c r="H221" s="451"/>
      <c r="I221" s="450"/>
      <c r="J221" s="451"/>
      <c r="K221" s="30"/>
      <c r="L221" s="30"/>
      <c r="M221" s="30"/>
      <c r="N221" s="18"/>
      <c r="O221" s="152"/>
      <c r="Q221" s="158"/>
      <c r="R221" s="15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</row>
    <row r="222" spans="1:28" s="163" customFormat="1" hidden="1" x14ac:dyDescent="0.2">
      <c r="A222" s="42"/>
      <c r="B222" s="457"/>
      <c r="C222" s="457"/>
      <c r="D222" s="457"/>
      <c r="E222" s="458"/>
      <c r="F222" s="458"/>
      <c r="G222" s="450"/>
      <c r="H222" s="451"/>
      <c r="I222" s="450"/>
      <c r="J222" s="451"/>
      <c r="K222" s="30"/>
      <c r="L222" s="30"/>
      <c r="M222" s="30"/>
      <c r="N222" s="18"/>
      <c r="O222" s="152"/>
      <c r="Q222" s="158"/>
      <c r="R222" s="15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</row>
    <row r="223" spans="1:28" s="163" customFormat="1" hidden="1" x14ac:dyDescent="0.2">
      <c r="A223" s="42"/>
      <c r="B223" s="457"/>
      <c r="C223" s="457"/>
      <c r="D223" s="457"/>
      <c r="E223" s="458"/>
      <c r="F223" s="458"/>
      <c r="G223" s="450"/>
      <c r="H223" s="451"/>
      <c r="I223" s="450"/>
      <c r="J223" s="451"/>
      <c r="K223" s="30"/>
      <c r="L223" s="30"/>
      <c r="M223" s="30"/>
      <c r="N223" s="18"/>
      <c r="O223" s="152"/>
      <c r="Q223" s="158"/>
      <c r="R223" s="15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</row>
    <row r="224" spans="1:28" s="163" customFormat="1" hidden="1" x14ac:dyDescent="0.2">
      <c r="A224" s="42"/>
      <c r="B224" s="457"/>
      <c r="C224" s="457"/>
      <c r="D224" s="457"/>
      <c r="E224" s="458"/>
      <c r="F224" s="458"/>
      <c r="G224" s="450"/>
      <c r="H224" s="451"/>
      <c r="I224" s="450"/>
      <c r="J224" s="451"/>
      <c r="K224" s="30"/>
      <c r="L224" s="30"/>
      <c r="M224" s="30"/>
      <c r="N224" s="18"/>
      <c r="O224" s="152"/>
      <c r="Q224" s="158"/>
      <c r="R224" s="15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</row>
    <row r="225" spans="1:28" s="163" customFormat="1" hidden="1" x14ac:dyDescent="0.2">
      <c r="A225" s="42"/>
      <c r="B225" s="457"/>
      <c r="C225" s="457"/>
      <c r="D225" s="457"/>
      <c r="E225" s="458"/>
      <c r="F225" s="458"/>
      <c r="G225" s="450"/>
      <c r="H225" s="451"/>
      <c r="I225" s="450"/>
      <c r="J225" s="451"/>
      <c r="K225" s="30"/>
      <c r="L225" s="30"/>
      <c r="M225" s="30"/>
      <c r="N225" s="18"/>
      <c r="O225" s="152"/>
      <c r="Q225" s="158"/>
      <c r="R225" s="15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</row>
    <row r="226" spans="1:28" s="163" customFormat="1" hidden="1" x14ac:dyDescent="0.2">
      <c r="A226" s="42"/>
      <c r="B226" s="457"/>
      <c r="C226" s="457"/>
      <c r="D226" s="457"/>
      <c r="E226" s="458"/>
      <c r="F226" s="458"/>
      <c r="G226" s="450"/>
      <c r="H226" s="451"/>
      <c r="I226" s="450"/>
      <c r="J226" s="451"/>
      <c r="K226" s="30"/>
      <c r="L226" s="30"/>
      <c r="M226" s="30"/>
      <c r="N226" s="18"/>
      <c r="O226" s="152"/>
      <c r="Q226" s="158"/>
      <c r="R226" s="15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</row>
    <row r="227" spans="1:28" s="163" customFormat="1" hidden="1" x14ac:dyDescent="0.2">
      <c r="A227" s="42"/>
      <c r="B227" s="457"/>
      <c r="C227" s="457"/>
      <c r="D227" s="457"/>
      <c r="E227" s="458"/>
      <c r="F227" s="458"/>
      <c r="G227" s="450"/>
      <c r="H227" s="451"/>
      <c r="I227" s="450"/>
      <c r="J227" s="451"/>
      <c r="K227" s="30"/>
      <c r="L227" s="30"/>
      <c r="M227" s="30"/>
      <c r="N227" s="18"/>
      <c r="O227" s="152"/>
      <c r="Q227" s="158"/>
      <c r="R227" s="15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</row>
    <row r="228" spans="1:28" s="163" customFormat="1" x14ac:dyDescent="0.2">
      <c r="A228" s="42"/>
      <c r="B228" s="463"/>
      <c r="C228" s="463"/>
      <c r="D228" s="463"/>
      <c r="E228" s="452"/>
      <c r="F228" s="452"/>
      <c r="G228" s="452" t="s">
        <v>14</v>
      </c>
      <c r="H228" s="452"/>
      <c r="I228" s="452">
        <f>SUM(I215:J227)</f>
        <v>1031720</v>
      </c>
      <c r="J228" s="452"/>
      <c r="K228" s="30"/>
      <c r="L228" s="30" t="s">
        <v>35</v>
      </c>
      <c r="M228" s="30"/>
      <c r="N228" s="18"/>
      <c r="O228" s="152"/>
      <c r="Q228" s="158"/>
      <c r="R228" s="15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</row>
    <row r="229" spans="1:28" s="163" customFormat="1" x14ac:dyDescent="0.2">
      <c r="A229" s="18"/>
      <c r="B229" s="322"/>
      <c r="C229" s="322"/>
      <c r="D229" s="322"/>
      <c r="E229" s="220"/>
      <c r="F229" s="18"/>
      <c r="G229" s="18"/>
      <c r="H229" s="18"/>
      <c r="I229" s="18"/>
      <c r="J229" s="18"/>
      <c r="K229" s="30"/>
      <c r="L229" s="30"/>
      <c r="M229" s="30"/>
      <c r="N229" s="18"/>
      <c r="O229" s="152"/>
      <c r="Q229" s="158"/>
      <c r="R229" s="15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</row>
    <row r="230" spans="1:28" s="163" customFormat="1" x14ac:dyDescent="0.2">
      <c r="A230" s="18"/>
      <c r="B230" s="322" t="s">
        <v>248</v>
      </c>
      <c r="C230" s="322"/>
      <c r="D230" s="322"/>
      <c r="E230" s="220"/>
      <c r="F230" s="18"/>
      <c r="G230" s="18"/>
      <c r="H230" s="18"/>
      <c r="I230" s="18"/>
      <c r="J230" s="119">
        <v>802865</v>
      </c>
      <c r="K230" s="30">
        <f>'раздел 2'!F36+'раздел 2'!F37</f>
        <v>802865</v>
      </c>
      <c r="L230" s="30">
        <f>K230-J230</f>
        <v>0</v>
      </c>
      <c r="M230" s="30"/>
      <c r="N230" s="18"/>
      <c r="O230" s="152"/>
      <c r="Q230" s="158"/>
      <c r="R230" s="15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</row>
    <row r="231" spans="1:28" s="163" customFormat="1" x14ac:dyDescent="0.2">
      <c r="A231" s="18"/>
      <c r="B231" s="322"/>
      <c r="C231" s="322"/>
      <c r="D231" s="322"/>
      <c r="E231" s="220"/>
      <c r="F231" s="18"/>
      <c r="G231" s="18"/>
      <c r="H231" s="18"/>
      <c r="I231" s="18"/>
      <c r="J231" s="18"/>
      <c r="K231" s="30"/>
      <c r="L231" s="30" t="s">
        <v>317</v>
      </c>
      <c r="M231" s="18"/>
      <c r="N231" s="18"/>
      <c r="O231" s="152"/>
      <c r="Q231" s="158"/>
      <c r="R231" s="15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</row>
    <row r="232" spans="1:28" s="163" customFormat="1" x14ac:dyDescent="0.2">
      <c r="A232" s="18"/>
      <c r="B232" s="18"/>
      <c r="C232" s="18"/>
      <c r="D232" s="18"/>
      <c r="E232" s="220"/>
      <c r="F232" s="18"/>
      <c r="G232" s="18"/>
      <c r="H232" s="18"/>
      <c r="I232" s="18"/>
      <c r="J232" s="18"/>
      <c r="K232" s="30">
        <v>16467399.5</v>
      </c>
      <c r="L232" s="30">
        <f>K232-J233</f>
        <v>-25416143.49999997</v>
      </c>
      <c r="M232" s="18" t="s">
        <v>161</v>
      </c>
      <c r="N232" s="18"/>
      <c r="O232" s="152"/>
      <c r="Q232" s="158"/>
      <c r="R232" s="15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</row>
    <row r="233" spans="1:28" s="163" customFormat="1" x14ac:dyDescent="0.2">
      <c r="A233" s="18"/>
      <c r="B233" s="18" t="s">
        <v>183</v>
      </c>
      <c r="C233" s="18"/>
      <c r="D233" s="18"/>
      <c r="E233" s="220"/>
      <c r="F233" s="18"/>
      <c r="G233" s="18"/>
      <c r="H233" s="18"/>
      <c r="I233" s="18"/>
      <c r="J233" s="30">
        <f>+J35+J71+I85+I130+J171+J172+I191+I208+J230</f>
        <v>41883542.99999997</v>
      </c>
      <c r="K233" s="30">
        <f>'раздел 2'!F17</f>
        <v>41409319</v>
      </c>
      <c r="L233" s="30">
        <f>K233-J233</f>
        <v>-474223.9999999702</v>
      </c>
      <c r="M233" s="18" t="s">
        <v>273</v>
      </c>
      <c r="N233" s="18"/>
      <c r="O233" s="154"/>
      <c r="Q233" s="158"/>
      <c r="R233" s="15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</row>
    <row r="234" spans="1:28" s="163" customFormat="1" x14ac:dyDescent="0.2">
      <c r="A234" s="18"/>
      <c r="B234" s="18"/>
      <c r="C234" s="18"/>
      <c r="D234" s="18"/>
      <c r="E234" s="220"/>
      <c r="F234" s="18"/>
      <c r="G234" s="18"/>
      <c r="H234" s="18"/>
      <c r="I234" s="18"/>
      <c r="J234" s="18"/>
      <c r="K234" s="18"/>
      <c r="L234" s="18"/>
      <c r="M234" s="18"/>
      <c r="N234" s="18"/>
      <c r="O234" s="154"/>
      <c r="Q234" s="158"/>
      <c r="R234" s="15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</row>
    <row r="235" spans="1:28" s="163" customFormat="1" x14ac:dyDescent="0.2">
      <c r="A235" s="18"/>
      <c r="B235" s="18" t="s">
        <v>316</v>
      </c>
      <c r="C235" s="18"/>
      <c r="D235" s="18"/>
      <c r="E235" s="220"/>
      <c r="F235" s="18"/>
      <c r="G235" s="18"/>
      <c r="H235" s="18"/>
      <c r="I235" s="18"/>
      <c r="J235" s="30">
        <f>J230+I207+I190+J171+I129+J172</f>
        <v>5301631</v>
      </c>
      <c r="K235" s="30">
        <f>'раздел 2'!F27</f>
        <v>5206631</v>
      </c>
      <c r="L235" s="30">
        <f>K235-J235</f>
        <v>-95000</v>
      </c>
      <c r="M235" s="18" t="s">
        <v>161</v>
      </c>
      <c r="N235" s="18"/>
      <c r="O235" s="152"/>
      <c r="Q235" s="158"/>
      <c r="R235" s="15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</row>
    <row r="236" spans="1:28" x14ac:dyDescent="0.2">
      <c r="K236" s="30">
        <f>'раздел 2'!F27</f>
        <v>5206631</v>
      </c>
      <c r="L236" s="30">
        <f>K236-J235</f>
        <v>-95000</v>
      </c>
      <c r="M236" s="18" t="s">
        <v>273</v>
      </c>
    </row>
    <row r="237" spans="1:28" x14ac:dyDescent="0.2">
      <c r="K237" s="30"/>
      <c r="L237" s="30"/>
      <c r="M237" s="30"/>
    </row>
  </sheetData>
  <mergeCells count="467">
    <mergeCell ref="B228:D228"/>
    <mergeCell ref="E228:F228"/>
    <mergeCell ref="G228:H228"/>
    <mergeCell ref="I228:J228"/>
    <mergeCell ref="B226:D226"/>
    <mergeCell ref="E226:F226"/>
    <mergeCell ref="G226:H226"/>
    <mergeCell ref="I226:J226"/>
    <mergeCell ref="B227:D227"/>
    <mergeCell ref="E227:F227"/>
    <mergeCell ref="G227:H227"/>
    <mergeCell ref="I227:J227"/>
    <mergeCell ref="B224:D224"/>
    <mergeCell ref="E224:F224"/>
    <mergeCell ref="G224:H224"/>
    <mergeCell ref="I224:J224"/>
    <mergeCell ref="B225:D225"/>
    <mergeCell ref="E225:F225"/>
    <mergeCell ref="G225:H225"/>
    <mergeCell ref="I225:J225"/>
    <mergeCell ref="B222:D222"/>
    <mergeCell ref="E222:F222"/>
    <mergeCell ref="G222:H222"/>
    <mergeCell ref="I222:J222"/>
    <mergeCell ref="B223:D223"/>
    <mergeCell ref="E223:F223"/>
    <mergeCell ref="G223:H223"/>
    <mergeCell ref="I223:J223"/>
    <mergeCell ref="B220:D220"/>
    <mergeCell ref="E220:F220"/>
    <mergeCell ref="G220:H220"/>
    <mergeCell ref="I220:J220"/>
    <mergeCell ref="B221:D221"/>
    <mergeCell ref="E221:F221"/>
    <mergeCell ref="G221:H221"/>
    <mergeCell ref="I221:J221"/>
    <mergeCell ref="B218:D218"/>
    <mergeCell ref="E218:F218"/>
    <mergeCell ref="G218:H218"/>
    <mergeCell ref="I218:J218"/>
    <mergeCell ref="B219:D219"/>
    <mergeCell ref="E219:F219"/>
    <mergeCell ref="G219:H219"/>
    <mergeCell ref="I219:J219"/>
    <mergeCell ref="B216:D216"/>
    <mergeCell ref="E216:F216"/>
    <mergeCell ref="G216:H216"/>
    <mergeCell ref="I216:J216"/>
    <mergeCell ref="B217:D217"/>
    <mergeCell ref="E217:F217"/>
    <mergeCell ref="G217:H217"/>
    <mergeCell ref="I217:J217"/>
    <mergeCell ref="B215:D215"/>
    <mergeCell ref="E215:F215"/>
    <mergeCell ref="G215:H215"/>
    <mergeCell ref="I215:J215"/>
    <mergeCell ref="G207:H207"/>
    <mergeCell ref="I207:J207"/>
    <mergeCell ref="I208:J208"/>
    <mergeCell ref="B207:F207"/>
    <mergeCell ref="B213:D213"/>
    <mergeCell ref="E213:F213"/>
    <mergeCell ref="G213:H213"/>
    <mergeCell ref="I213:J213"/>
    <mergeCell ref="B214:D214"/>
    <mergeCell ref="E214:F214"/>
    <mergeCell ref="G214:H214"/>
    <mergeCell ref="I214:J214"/>
    <mergeCell ref="G204:H204"/>
    <mergeCell ref="I204:J204"/>
    <mergeCell ref="G205:H205"/>
    <mergeCell ref="I205:J205"/>
    <mergeCell ref="G206:H206"/>
    <mergeCell ref="I206:J206"/>
    <mergeCell ref="B202:F202"/>
    <mergeCell ref="G202:H202"/>
    <mergeCell ref="I202:J202"/>
    <mergeCell ref="G203:H203"/>
    <mergeCell ref="I203:J203"/>
    <mergeCell ref="B201:F201"/>
    <mergeCell ref="G201:H201"/>
    <mergeCell ref="I201:J201"/>
    <mergeCell ref="B199:F199"/>
    <mergeCell ref="G199:H199"/>
    <mergeCell ref="I199:J199"/>
    <mergeCell ref="B200:F200"/>
    <mergeCell ref="G200:H200"/>
    <mergeCell ref="I200:J200"/>
    <mergeCell ref="B198:F198"/>
    <mergeCell ref="G198:H198"/>
    <mergeCell ref="I198:J198"/>
    <mergeCell ref="B196:F196"/>
    <mergeCell ref="G196:H196"/>
    <mergeCell ref="I196:J196"/>
    <mergeCell ref="B197:F197"/>
    <mergeCell ref="G197:H197"/>
    <mergeCell ref="I197:J197"/>
    <mergeCell ref="B195:F195"/>
    <mergeCell ref="G195:H195"/>
    <mergeCell ref="I195:J195"/>
    <mergeCell ref="B190:D190"/>
    <mergeCell ref="G190:H190"/>
    <mergeCell ref="I190:J190"/>
    <mergeCell ref="I191:J191"/>
    <mergeCell ref="B188:D188"/>
    <mergeCell ref="G188:H188"/>
    <mergeCell ref="I188:J188"/>
    <mergeCell ref="B189:D189"/>
    <mergeCell ref="G189:H189"/>
    <mergeCell ref="I189:J189"/>
    <mergeCell ref="E178:F189"/>
    <mergeCell ref="E190:F190"/>
    <mergeCell ref="G186:H186"/>
    <mergeCell ref="I186:J186"/>
    <mergeCell ref="B187:D187"/>
    <mergeCell ref="G187:H187"/>
    <mergeCell ref="I187:J187"/>
    <mergeCell ref="B184:D184"/>
    <mergeCell ref="G184:H184"/>
    <mergeCell ref="I184:J184"/>
    <mergeCell ref="B185:D185"/>
    <mergeCell ref="G183:H183"/>
    <mergeCell ref="I183:J183"/>
    <mergeCell ref="I179:J179"/>
    <mergeCell ref="B180:D180"/>
    <mergeCell ref="G180:H180"/>
    <mergeCell ref="I180:J180"/>
    <mergeCell ref="B181:D181"/>
    <mergeCell ref="G181:H181"/>
    <mergeCell ref="I181:J181"/>
    <mergeCell ref="B186:D186"/>
    <mergeCell ref="B170:D170"/>
    <mergeCell ref="E170:F170"/>
    <mergeCell ref="G170:H170"/>
    <mergeCell ref="I170:J170"/>
    <mergeCell ref="B176:D176"/>
    <mergeCell ref="E176:F176"/>
    <mergeCell ref="G176:H176"/>
    <mergeCell ref="I176:J176"/>
    <mergeCell ref="G185:H185"/>
    <mergeCell ref="I185:J185"/>
    <mergeCell ref="B177:D177"/>
    <mergeCell ref="E177:F177"/>
    <mergeCell ref="G177:H177"/>
    <mergeCell ref="I177:J177"/>
    <mergeCell ref="B178:D178"/>
    <mergeCell ref="G178:H178"/>
    <mergeCell ref="I178:J178"/>
    <mergeCell ref="B179:D179"/>
    <mergeCell ref="G179:H179"/>
    <mergeCell ref="B182:D182"/>
    <mergeCell ref="G182:H182"/>
    <mergeCell ref="I182:J182"/>
    <mergeCell ref="B183:D183"/>
    <mergeCell ref="B168:D168"/>
    <mergeCell ref="E168:F168"/>
    <mergeCell ref="G168:H168"/>
    <mergeCell ref="I168:J168"/>
    <mergeCell ref="B169:D169"/>
    <mergeCell ref="E169:F169"/>
    <mergeCell ref="G169:H169"/>
    <mergeCell ref="I169:J169"/>
    <mergeCell ref="B166:D166"/>
    <mergeCell ref="E166:F166"/>
    <mergeCell ref="G166:H166"/>
    <mergeCell ref="I166:J166"/>
    <mergeCell ref="B167:D167"/>
    <mergeCell ref="E167:F167"/>
    <mergeCell ref="G167:H167"/>
    <mergeCell ref="I167:J167"/>
    <mergeCell ref="B164:D164"/>
    <mergeCell ref="E164:F164"/>
    <mergeCell ref="G164:H164"/>
    <mergeCell ref="I164:J164"/>
    <mergeCell ref="B165:D165"/>
    <mergeCell ref="E165:F165"/>
    <mergeCell ref="G165:H165"/>
    <mergeCell ref="I165:J165"/>
    <mergeCell ref="B162:D162"/>
    <mergeCell ref="E162:F162"/>
    <mergeCell ref="G162:H162"/>
    <mergeCell ref="I162:J162"/>
    <mergeCell ref="B163:D163"/>
    <mergeCell ref="E163:F163"/>
    <mergeCell ref="G163:H163"/>
    <mergeCell ref="I163:J163"/>
    <mergeCell ref="B157:C157"/>
    <mergeCell ref="D157:E157"/>
    <mergeCell ref="G157:H157"/>
    <mergeCell ref="I157:J157"/>
    <mergeCell ref="B158:C158"/>
    <mergeCell ref="D158:E158"/>
    <mergeCell ref="G158:H158"/>
    <mergeCell ref="I158:J158"/>
    <mergeCell ref="B155:C155"/>
    <mergeCell ref="D155:E155"/>
    <mergeCell ref="G155:H155"/>
    <mergeCell ref="I155:J155"/>
    <mergeCell ref="B156:C156"/>
    <mergeCell ref="D156:E156"/>
    <mergeCell ref="G156:H156"/>
    <mergeCell ref="I156:J156"/>
    <mergeCell ref="B153:C153"/>
    <mergeCell ref="D153:E153"/>
    <mergeCell ref="G153:H153"/>
    <mergeCell ref="I153:J153"/>
    <mergeCell ref="B154:C154"/>
    <mergeCell ref="D154:E154"/>
    <mergeCell ref="G154:H154"/>
    <mergeCell ref="I154:J154"/>
    <mergeCell ref="B151:C151"/>
    <mergeCell ref="D151:E151"/>
    <mergeCell ref="G151:H151"/>
    <mergeCell ref="I151:J151"/>
    <mergeCell ref="B152:C152"/>
    <mergeCell ref="D152:E152"/>
    <mergeCell ref="G152:H152"/>
    <mergeCell ref="I152:J152"/>
    <mergeCell ref="B145:D145"/>
    <mergeCell ref="E145:F145"/>
    <mergeCell ref="G145:H145"/>
    <mergeCell ref="I145:J145"/>
    <mergeCell ref="B150:C150"/>
    <mergeCell ref="D150:E150"/>
    <mergeCell ref="G150:H150"/>
    <mergeCell ref="I150:J150"/>
    <mergeCell ref="B143:D143"/>
    <mergeCell ref="E143:F143"/>
    <mergeCell ref="G143:H143"/>
    <mergeCell ref="I143:J143"/>
    <mergeCell ref="B144:D144"/>
    <mergeCell ref="E144:F144"/>
    <mergeCell ref="G144:H144"/>
    <mergeCell ref="I144:J144"/>
    <mergeCell ref="B141:D141"/>
    <mergeCell ref="E141:F141"/>
    <mergeCell ref="G141:H141"/>
    <mergeCell ref="I141:J141"/>
    <mergeCell ref="B142:D142"/>
    <mergeCell ref="E142:F142"/>
    <mergeCell ref="G142:H142"/>
    <mergeCell ref="I142:J142"/>
    <mergeCell ref="B139:D139"/>
    <mergeCell ref="E139:F139"/>
    <mergeCell ref="G139:H139"/>
    <mergeCell ref="I139:J139"/>
    <mergeCell ref="B140:D140"/>
    <mergeCell ref="E140:F140"/>
    <mergeCell ref="G140:H140"/>
    <mergeCell ref="I140:J140"/>
    <mergeCell ref="I130:J130"/>
    <mergeCell ref="B137:D137"/>
    <mergeCell ref="E137:F137"/>
    <mergeCell ref="G137:H137"/>
    <mergeCell ref="I137:J137"/>
    <mergeCell ref="B138:D138"/>
    <mergeCell ref="E138:F138"/>
    <mergeCell ref="G138:H138"/>
    <mergeCell ref="I138:J138"/>
    <mergeCell ref="B128:C128"/>
    <mergeCell ref="D128:E128"/>
    <mergeCell ref="G128:H128"/>
    <mergeCell ref="I128:J128"/>
    <mergeCell ref="B129:C129"/>
    <mergeCell ref="D129:E129"/>
    <mergeCell ref="G129:H129"/>
    <mergeCell ref="I129:J129"/>
    <mergeCell ref="B126:C126"/>
    <mergeCell ref="D126:E126"/>
    <mergeCell ref="G126:H126"/>
    <mergeCell ref="I126:J126"/>
    <mergeCell ref="B127:C127"/>
    <mergeCell ref="D127:E127"/>
    <mergeCell ref="G127:H127"/>
    <mergeCell ref="I127:J127"/>
    <mergeCell ref="B115:D115"/>
    <mergeCell ref="E115:F115"/>
    <mergeCell ref="G115:H115"/>
    <mergeCell ref="I115:J115"/>
    <mergeCell ref="B125:C125"/>
    <mergeCell ref="D125:E125"/>
    <mergeCell ref="G125:H125"/>
    <mergeCell ref="I125:J125"/>
    <mergeCell ref="B113:D113"/>
    <mergeCell ref="E113:F113"/>
    <mergeCell ref="G113:H113"/>
    <mergeCell ref="I113:J113"/>
    <mergeCell ref="B114:D114"/>
    <mergeCell ref="E114:F114"/>
    <mergeCell ref="G114:H114"/>
    <mergeCell ref="I114:J114"/>
    <mergeCell ref="B111:D111"/>
    <mergeCell ref="E111:F111"/>
    <mergeCell ref="G111:H111"/>
    <mergeCell ref="I111:J111"/>
    <mergeCell ref="B112:D112"/>
    <mergeCell ref="E112:F112"/>
    <mergeCell ref="G112:H112"/>
    <mergeCell ref="I112:J112"/>
    <mergeCell ref="B109:D109"/>
    <mergeCell ref="E109:F109"/>
    <mergeCell ref="G109:H109"/>
    <mergeCell ref="I109:J109"/>
    <mergeCell ref="B110:D110"/>
    <mergeCell ref="E110:F110"/>
    <mergeCell ref="G110:H110"/>
    <mergeCell ref="I110:J110"/>
    <mergeCell ref="B107:D107"/>
    <mergeCell ref="E107:F107"/>
    <mergeCell ref="G107:H107"/>
    <mergeCell ref="I107:J107"/>
    <mergeCell ref="B108:D108"/>
    <mergeCell ref="E108:F108"/>
    <mergeCell ref="G108:H108"/>
    <mergeCell ref="I108:J108"/>
    <mergeCell ref="B99:D99"/>
    <mergeCell ref="E99:F99"/>
    <mergeCell ref="G99:H99"/>
    <mergeCell ref="I99:J99"/>
    <mergeCell ref="B100:D100"/>
    <mergeCell ref="E100:F100"/>
    <mergeCell ref="G100:H100"/>
    <mergeCell ref="I100:J100"/>
    <mergeCell ref="B97:D97"/>
    <mergeCell ref="E97:F97"/>
    <mergeCell ref="G97:H97"/>
    <mergeCell ref="I97:J97"/>
    <mergeCell ref="B98:D98"/>
    <mergeCell ref="E98:F98"/>
    <mergeCell ref="G98:H98"/>
    <mergeCell ref="I98:J98"/>
    <mergeCell ref="B95:D95"/>
    <mergeCell ref="E95:F95"/>
    <mergeCell ref="G95:H95"/>
    <mergeCell ref="I95:J95"/>
    <mergeCell ref="B96:D96"/>
    <mergeCell ref="E96:F96"/>
    <mergeCell ref="G96:H96"/>
    <mergeCell ref="I96:J96"/>
    <mergeCell ref="B93:D93"/>
    <mergeCell ref="E93:F93"/>
    <mergeCell ref="G93:H93"/>
    <mergeCell ref="I93:J93"/>
    <mergeCell ref="B94:D94"/>
    <mergeCell ref="E94:F94"/>
    <mergeCell ref="G94:H94"/>
    <mergeCell ref="I94:J94"/>
    <mergeCell ref="B83:D83"/>
    <mergeCell ref="E83:F83"/>
    <mergeCell ref="H83:I83"/>
    <mergeCell ref="B92:D92"/>
    <mergeCell ref="E92:F92"/>
    <mergeCell ref="G92:H92"/>
    <mergeCell ref="I92:J92"/>
    <mergeCell ref="B81:D81"/>
    <mergeCell ref="E81:F81"/>
    <mergeCell ref="H81:I81"/>
    <mergeCell ref="B82:D82"/>
    <mergeCell ref="E82:F82"/>
    <mergeCell ref="H82:I82"/>
    <mergeCell ref="B79:D79"/>
    <mergeCell ref="E79:F79"/>
    <mergeCell ref="H79:I79"/>
    <mergeCell ref="B80:D80"/>
    <mergeCell ref="E80:F80"/>
    <mergeCell ref="H80:I80"/>
    <mergeCell ref="B69:D69"/>
    <mergeCell ref="E69:F69"/>
    <mergeCell ref="G69:H69"/>
    <mergeCell ref="I69:J69"/>
    <mergeCell ref="B78:D78"/>
    <mergeCell ref="E78:F78"/>
    <mergeCell ref="H78:I78"/>
    <mergeCell ref="B67:D67"/>
    <mergeCell ref="E67:F67"/>
    <mergeCell ref="G67:H67"/>
    <mergeCell ref="I67:J67"/>
    <mergeCell ref="B68:D68"/>
    <mergeCell ref="E68:F68"/>
    <mergeCell ref="G68:H68"/>
    <mergeCell ref="I68:J68"/>
    <mergeCell ref="B65:D65"/>
    <mergeCell ref="E65:F65"/>
    <mergeCell ref="G65:H65"/>
    <mergeCell ref="I65:J65"/>
    <mergeCell ref="B66:D66"/>
    <mergeCell ref="E66:F66"/>
    <mergeCell ref="G66:H66"/>
    <mergeCell ref="I66:J66"/>
    <mergeCell ref="B63:D63"/>
    <mergeCell ref="E63:F63"/>
    <mergeCell ref="G63:H63"/>
    <mergeCell ref="I63:J63"/>
    <mergeCell ref="B64:D64"/>
    <mergeCell ref="E64:F64"/>
    <mergeCell ref="G64:H64"/>
    <mergeCell ref="I64:J64"/>
    <mergeCell ref="B55:H55"/>
    <mergeCell ref="B61:D61"/>
    <mergeCell ref="E61:F61"/>
    <mergeCell ref="G61:H61"/>
    <mergeCell ref="I61:J61"/>
    <mergeCell ref="B62:D62"/>
    <mergeCell ref="E62:F62"/>
    <mergeCell ref="G62:H62"/>
    <mergeCell ref="I62:J62"/>
    <mergeCell ref="B49:H49"/>
    <mergeCell ref="B50:H50"/>
    <mergeCell ref="B51:H51"/>
    <mergeCell ref="B52:H52"/>
    <mergeCell ref="B53:H53"/>
    <mergeCell ref="B54:H54"/>
    <mergeCell ref="B43:H43"/>
    <mergeCell ref="B44:H44"/>
    <mergeCell ref="B45:H45"/>
    <mergeCell ref="B46:H46"/>
    <mergeCell ref="B47:H47"/>
    <mergeCell ref="B48:H48"/>
    <mergeCell ref="B34:D34"/>
    <mergeCell ref="E34:G34"/>
    <mergeCell ref="A35:D35"/>
    <mergeCell ref="E35:G35"/>
    <mergeCell ref="B41:H41"/>
    <mergeCell ref="B42:H42"/>
    <mergeCell ref="B31:D31"/>
    <mergeCell ref="E31:G31"/>
    <mergeCell ref="B32:D32"/>
    <mergeCell ref="E32:G32"/>
    <mergeCell ref="B33:D33"/>
    <mergeCell ref="E33:G33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B19:D19"/>
    <mergeCell ref="E19:G19"/>
    <mergeCell ref="B20:D20"/>
    <mergeCell ref="E20:G20"/>
    <mergeCell ref="A21:D21"/>
    <mergeCell ref="E21:G21"/>
    <mergeCell ref="B16:D16"/>
    <mergeCell ref="E16:G16"/>
    <mergeCell ref="B17:D17"/>
    <mergeCell ref="E17:G17"/>
    <mergeCell ref="B18:D18"/>
    <mergeCell ref="E18:G18"/>
    <mergeCell ref="B13:D13"/>
    <mergeCell ref="E13:G13"/>
    <mergeCell ref="B14:D14"/>
    <mergeCell ref="E14:G14"/>
    <mergeCell ref="B15:D15"/>
    <mergeCell ref="E15:G15"/>
    <mergeCell ref="C4:J5"/>
    <mergeCell ref="C7:J7"/>
    <mergeCell ref="K7:N8"/>
    <mergeCell ref="B11:D11"/>
    <mergeCell ref="E11:G11"/>
    <mergeCell ref="B12:D12"/>
    <mergeCell ref="E12:G12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45"/>
  <sheetViews>
    <sheetView workbookViewId="0">
      <selection sqref="A1:J243"/>
    </sheetView>
  </sheetViews>
  <sheetFormatPr defaultColWidth="8.85546875" defaultRowHeight="12" x14ac:dyDescent="0.2"/>
  <cols>
    <col min="1" max="1" width="4.7109375" style="36" customWidth="1"/>
    <col min="2" max="2" width="18.140625" style="36" customWidth="1"/>
    <col min="3" max="3" width="7.5703125" style="36" customWidth="1"/>
    <col min="4" max="4" width="8.5703125" style="36" customWidth="1"/>
    <col min="5" max="5" width="7.85546875" style="36" customWidth="1"/>
    <col min="6" max="6" width="9" style="36" customWidth="1"/>
    <col min="7" max="7" width="10.28515625" style="36" customWidth="1"/>
    <col min="8" max="8" width="7.85546875" style="36" customWidth="1"/>
    <col min="9" max="9" width="9.7109375" style="36" customWidth="1"/>
    <col min="10" max="10" width="11.28515625" style="36" customWidth="1"/>
    <col min="11" max="11" width="9.7109375" style="36" hidden="1" customWidth="1"/>
    <col min="12" max="12" width="10.140625" style="36" hidden="1" customWidth="1"/>
    <col min="13" max="15" width="0" style="36" hidden="1" customWidth="1"/>
    <col min="16" max="16384" width="8.85546875" style="36"/>
  </cols>
  <sheetData>
    <row r="2" spans="1:28" x14ac:dyDescent="0.2">
      <c r="D2" s="36" t="s">
        <v>0</v>
      </c>
    </row>
    <row r="3" spans="1:28" ht="13.15" customHeight="1" x14ac:dyDescent="0.2">
      <c r="C3" s="18" t="s">
        <v>346</v>
      </c>
      <c r="D3" s="18"/>
      <c r="E3" s="18"/>
      <c r="F3" s="18"/>
      <c r="G3" s="18"/>
      <c r="H3" s="18"/>
      <c r="I3" s="18"/>
      <c r="J3" s="18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13.15" customHeight="1" x14ac:dyDescent="0.2">
      <c r="C4" s="447" t="s">
        <v>323</v>
      </c>
      <c r="D4" s="447"/>
      <c r="E4" s="447"/>
      <c r="F4" s="447"/>
      <c r="G4" s="447"/>
      <c r="H4" s="447"/>
      <c r="I4" s="447"/>
      <c r="J4" s="44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3.15" customHeight="1" x14ac:dyDescent="0.2">
      <c r="C5" s="447"/>
      <c r="D5" s="447"/>
      <c r="E5" s="447"/>
      <c r="F5" s="447"/>
      <c r="G5" s="447"/>
      <c r="H5" s="447"/>
      <c r="I5" s="447"/>
      <c r="J5" s="44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</row>
    <row r="6" spans="1:28" ht="13.15" customHeight="1" x14ac:dyDescent="0.2">
      <c r="C6" s="519" t="s">
        <v>187</v>
      </c>
      <c r="D6" s="519"/>
      <c r="E6" s="519"/>
      <c r="F6" s="519"/>
      <c r="G6" s="519"/>
      <c r="H6" s="519"/>
      <c r="I6" s="519"/>
      <c r="J6" s="519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3.15" customHeight="1" x14ac:dyDescent="0.2">
      <c r="C7" s="179"/>
      <c r="D7" s="179"/>
      <c r="E7" s="179"/>
      <c r="F7" s="179"/>
      <c r="G7" s="179"/>
      <c r="H7" s="179"/>
      <c r="I7" s="179"/>
      <c r="J7" s="17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38" customFormat="1" hidden="1" x14ac:dyDescent="0.2">
      <c r="B8" s="38" t="s">
        <v>1</v>
      </c>
    </row>
    <row r="9" spans="1:28" s="38" customFormat="1" hidden="1" x14ac:dyDescent="0.2"/>
    <row r="10" spans="1:28" hidden="1" x14ac:dyDescent="0.2">
      <c r="A10" s="36" t="s">
        <v>157</v>
      </c>
    </row>
    <row r="11" spans="1:28" hidden="1" x14ac:dyDescent="0.2">
      <c r="A11" s="36" t="s">
        <v>56</v>
      </c>
      <c r="D11" s="36" t="s">
        <v>163</v>
      </c>
    </row>
    <row r="12" spans="1:28" hidden="1" x14ac:dyDescent="0.2"/>
    <row r="13" spans="1:28" hidden="1" x14ac:dyDescent="0.2">
      <c r="C13" s="36" t="s">
        <v>2</v>
      </c>
    </row>
    <row r="14" spans="1:28" ht="31.9" hidden="1" customHeight="1" x14ac:dyDescent="0.2">
      <c r="A14" s="520" t="s">
        <v>3</v>
      </c>
      <c r="B14" s="465" t="s">
        <v>4</v>
      </c>
      <c r="C14" s="465" t="s">
        <v>5</v>
      </c>
      <c r="D14" s="497" t="s">
        <v>6</v>
      </c>
      <c r="E14" s="497"/>
      <c r="F14" s="497"/>
      <c r="G14" s="497"/>
      <c r="H14" s="465" t="s">
        <v>12</v>
      </c>
      <c r="I14" s="465" t="s">
        <v>156</v>
      </c>
      <c r="J14" s="465" t="s">
        <v>62</v>
      </c>
    </row>
    <row r="15" spans="1:28" ht="19.149999999999999" hidden="1" customHeight="1" x14ac:dyDescent="0.2">
      <c r="A15" s="521"/>
      <c r="B15" s="465"/>
      <c r="C15" s="465"/>
      <c r="D15" s="516" t="s">
        <v>7</v>
      </c>
      <c r="E15" s="516" t="s">
        <v>8</v>
      </c>
      <c r="F15" s="516"/>
      <c r="G15" s="516"/>
      <c r="H15" s="465"/>
      <c r="I15" s="465"/>
      <c r="J15" s="465"/>
    </row>
    <row r="16" spans="1:28" ht="67.150000000000006" hidden="1" customHeight="1" x14ac:dyDescent="0.2">
      <c r="A16" s="522"/>
      <c r="B16" s="465"/>
      <c r="C16" s="465"/>
      <c r="D16" s="516"/>
      <c r="E16" s="39" t="s">
        <v>9</v>
      </c>
      <c r="F16" s="39" t="s">
        <v>10</v>
      </c>
      <c r="G16" s="39" t="s">
        <v>11</v>
      </c>
      <c r="H16" s="465"/>
      <c r="I16" s="465"/>
      <c r="J16" s="465"/>
    </row>
    <row r="17" spans="1:13" s="41" customFormat="1" ht="10.9" hidden="1" customHeight="1" x14ac:dyDescent="0.2">
      <c r="A17" s="186">
        <v>1</v>
      </c>
      <c r="B17" s="186">
        <v>2</v>
      </c>
      <c r="C17" s="186">
        <v>3</v>
      </c>
      <c r="D17" s="186">
        <v>4</v>
      </c>
      <c r="E17" s="186">
        <v>5</v>
      </c>
      <c r="F17" s="186">
        <v>6</v>
      </c>
      <c r="G17" s="186">
        <v>7</v>
      </c>
      <c r="H17" s="186">
        <v>8</v>
      </c>
      <c r="I17" s="186">
        <v>9</v>
      </c>
      <c r="J17" s="186">
        <v>10</v>
      </c>
    </row>
    <row r="18" spans="1:13" ht="13.9" hidden="1" customHeight="1" x14ac:dyDescent="0.2">
      <c r="A18" s="42"/>
      <c r="B18" s="43"/>
      <c r="C18" s="186"/>
      <c r="D18" s="44"/>
      <c r="E18" s="44"/>
      <c r="F18" s="44"/>
      <c r="G18" s="44"/>
      <c r="H18" s="44"/>
      <c r="I18" s="44"/>
      <c r="J18" s="44">
        <f>(C18*D18*(1+H18/100)+I18*C18)*12</f>
        <v>0</v>
      </c>
    </row>
    <row r="19" spans="1:13" ht="13.9" hidden="1" customHeight="1" x14ac:dyDescent="0.2">
      <c r="A19" s="42"/>
      <c r="B19" s="43"/>
      <c r="C19" s="186"/>
      <c r="D19" s="44"/>
      <c r="E19" s="44"/>
      <c r="F19" s="44"/>
      <c r="G19" s="44"/>
      <c r="H19" s="44"/>
      <c r="I19" s="44"/>
      <c r="J19" s="44">
        <f t="shared" ref="J19:J27" si="0">(C19*D19*(1+H19/100)+I19*C19)*12</f>
        <v>0</v>
      </c>
      <c r="K19" s="36" t="s">
        <v>35</v>
      </c>
    </row>
    <row r="20" spans="1:13" ht="13.9" hidden="1" customHeight="1" x14ac:dyDescent="0.2">
      <c r="A20" s="42"/>
      <c r="B20" s="43"/>
      <c r="C20" s="186"/>
      <c r="D20" s="44"/>
      <c r="E20" s="44"/>
      <c r="F20" s="44"/>
      <c r="G20" s="44"/>
      <c r="H20" s="44"/>
      <c r="I20" s="44"/>
      <c r="J20" s="44">
        <f t="shared" si="0"/>
        <v>0</v>
      </c>
    </row>
    <row r="21" spans="1:13" ht="13.9" hidden="1" customHeight="1" x14ac:dyDescent="0.2">
      <c r="A21" s="42"/>
      <c r="B21" s="43"/>
      <c r="C21" s="186"/>
      <c r="D21" s="44"/>
      <c r="E21" s="44"/>
      <c r="F21" s="44"/>
      <c r="G21" s="44"/>
      <c r="H21" s="44"/>
      <c r="I21" s="44"/>
      <c r="J21" s="44">
        <f t="shared" si="0"/>
        <v>0</v>
      </c>
    </row>
    <row r="22" spans="1:13" ht="13.9" hidden="1" customHeight="1" x14ac:dyDescent="0.2">
      <c r="A22" s="42"/>
      <c r="B22" s="43"/>
      <c r="C22" s="186"/>
      <c r="D22" s="44"/>
      <c r="E22" s="44"/>
      <c r="F22" s="44"/>
      <c r="G22" s="44"/>
      <c r="H22" s="44"/>
      <c r="I22" s="44"/>
      <c r="J22" s="44">
        <f t="shared" si="0"/>
        <v>0</v>
      </c>
    </row>
    <row r="23" spans="1:13" ht="13.9" hidden="1" customHeight="1" x14ac:dyDescent="0.2">
      <c r="A23" s="42"/>
      <c r="B23" s="43"/>
      <c r="C23" s="186"/>
      <c r="D23" s="44"/>
      <c r="E23" s="44"/>
      <c r="F23" s="44"/>
      <c r="G23" s="44"/>
      <c r="H23" s="44"/>
      <c r="I23" s="44"/>
      <c r="J23" s="44">
        <f t="shared" si="0"/>
        <v>0</v>
      </c>
    </row>
    <row r="24" spans="1:13" ht="13.9" hidden="1" customHeight="1" x14ac:dyDescent="0.2">
      <c r="A24" s="42"/>
      <c r="B24" s="43"/>
      <c r="C24" s="186"/>
      <c r="D24" s="44"/>
      <c r="E24" s="44"/>
      <c r="F24" s="44"/>
      <c r="G24" s="44"/>
      <c r="H24" s="44"/>
      <c r="I24" s="44"/>
      <c r="J24" s="44">
        <f t="shared" si="0"/>
        <v>0</v>
      </c>
    </row>
    <row r="25" spans="1:13" hidden="1" x14ac:dyDescent="0.2">
      <c r="A25" s="42"/>
      <c r="B25" s="43"/>
      <c r="C25" s="186"/>
      <c r="D25" s="44"/>
      <c r="E25" s="44"/>
      <c r="F25" s="44"/>
      <c r="G25" s="44"/>
      <c r="H25" s="44"/>
      <c r="I25" s="44"/>
      <c r="J25" s="44">
        <f t="shared" si="0"/>
        <v>0</v>
      </c>
    </row>
    <row r="26" spans="1:13" hidden="1" x14ac:dyDescent="0.2">
      <c r="A26" s="42"/>
      <c r="B26" s="43"/>
      <c r="C26" s="186"/>
      <c r="D26" s="44"/>
      <c r="E26" s="44"/>
      <c r="F26" s="44"/>
      <c r="G26" s="44"/>
      <c r="H26" s="44"/>
      <c r="I26" s="44"/>
      <c r="J26" s="44">
        <f t="shared" si="0"/>
        <v>0</v>
      </c>
    </row>
    <row r="27" spans="1:13" hidden="1" x14ac:dyDescent="0.2">
      <c r="A27" s="42"/>
      <c r="B27" s="43"/>
      <c r="C27" s="186"/>
      <c r="D27" s="44"/>
      <c r="E27" s="44"/>
      <c r="F27" s="44"/>
      <c r="G27" s="44"/>
      <c r="H27" s="44"/>
      <c r="I27" s="44"/>
      <c r="J27" s="44">
        <f t="shared" si="0"/>
        <v>0</v>
      </c>
    </row>
    <row r="28" spans="1:13" ht="15.6" hidden="1" customHeight="1" x14ac:dyDescent="0.2">
      <c r="A28" s="517" t="s">
        <v>13</v>
      </c>
      <c r="B28" s="518"/>
      <c r="C28" s="186">
        <f>SUM(C18:C27)</f>
        <v>0</v>
      </c>
      <c r="D28" s="186"/>
      <c r="E28" s="186" t="s">
        <v>14</v>
      </c>
      <c r="F28" s="186" t="s">
        <v>14</v>
      </c>
      <c r="G28" s="186" t="s">
        <v>14</v>
      </c>
      <c r="H28" s="186" t="s">
        <v>14</v>
      </c>
      <c r="I28" s="186" t="s">
        <v>14</v>
      </c>
      <c r="J28" s="44">
        <f>SUM(J18:J27)</f>
        <v>0</v>
      </c>
      <c r="K28" s="45"/>
      <c r="L28" s="45"/>
      <c r="M28" s="45"/>
    </row>
    <row r="29" spans="1:13" hidden="1" x14ac:dyDescent="0.2"/>
    <row r="30" spans="1:13" hidden="1" x14ac:dyDescent="0.2">
      <c r="C30" s="36" t="s">
        <v>15</v>
      </c>
    </row>
    <row r="31" spans="1:13" hidden="1" x14ac:dyDescent="0.2"/>
    <row r="32" spans="1:13" ht="57" hidden="1" customHeight="1" x14ac:dyDescent="0.2">
      <c r="A32" s="46" t="s">
        <v>3</v>
      </c>
      <c r="B32" s="465" t="s">
        <v>16</v>
      </c>
      <c r="C32" s="465"/>
      <c r="D32" s="465"/>
      <c r="E32" s="465" t="s">
        <v>17</v>
      </c>
      <c r="F32" s="465"/>
      <c r="G32" s="465"/>
      <c r="H32" s="39" t="s">
        <v>18</v>
      </c>
      <c r="I32" s="39" t="s">
        <v>19</v>
      </c>
      <c r="J32" s="39" t="s">
        <v>20</v>
      </c>
    </row>
    <row r="33" spans="1:10" ht="15" hidden="1" customHeight="1" x14ac:dyDescent="0.2">
      <c r="A33" s="186">
        <v>1</v>
      </c>
      <c r="B33" s="465">
        <v>2</v>
      </c>
      <c r="C33" s="465"/>
      <c r="D33" s="465"/>
      <c r="E33" s="465">
        <v>3</v>
      </c>
      <c r="F33" s="465"/>
      <c r="G33" s="465"/>
      <c r="H33" s="186">
        <v>4</v>
      </c>
      <c r="I33" s="186">
        <v>5</v>
      </c>
      <c r="J33" s="186">
        <v>6</v>
      </c>
    </row>
    <row r="34" spans="1:10" hidden="1" x14ac:dyDescent="0.2">
      <c r="A34" s="42"/>
      <c r="B34" s="465"/>
      <c r="C34" s="465"/>
      <c r="D34" s="465"/>
      <c r="E34" s="465"/>
      <c r="F34" s="465"/>
      <c r="G34" s="465"/>
      <c r="H34" s="42"/>
      <c r="I34" s="42"/>
      <c r="J34" s="47">
        <f>E34*H34*I34</f>
        <v>0</v>
      </c>
    </row>
    <row r="35" spans="1:10" hidden="1" x14ac:dyDescent="0.2">
      <c r="A35" s="42"/>
      <c r="B35" s="465"/>
      <c r="C35" s="465"/>
      <c r="D35" s="465"/>
      <c r="E35" s="465"/>
      <c r="F35" s="465"/>
      <c r="G35" s="465"/>
      <c r="H35" s="42"/>
      <c r="I35" s="42"/>
      <c r="J35" s="47">
        <f t="shared" ref="J35:J41" si="1">E35*H35*I35</f>
        <v>0</v>
      </c>
    </row>
    <row r="36" spans="1:10" hidden="1" x14ac:dyDescent="0.2">
      <c r="A36" s="42"/>
      <c r="B36" s="465"/>
      <c r="C36" s="465"/>
      <c r="D36" s="465"/>
      <c r="E36" s="465"/>
      <c r="F36" s="465"/>
      <c r="G36" s="465"/>
      <c r="H36" s="42"/>
      <c r="I36" s="42"/>
      <c r="J36" s="47">
        <f t="shared" si="1"/>
        <v>0</v>
      </c>
    </row>
    <row r="37" spans="1:10" hidden="1" x14ac:dyDescent="0.2">
      <c r="A37" s="42"/>
      <c r="B37" s="465"/>
      <c r="C37" s="465"/>
      <c r="D37" s="465"/>
      <c r="E37" s="465"/>
      <c r="F37" s="465"/>
      <c r="G37" s="465"/>
      <c r="H37" s="42"/>
      <c r="I37" s="42"/>
      <c r="J37" s="47">
        <f t="shared" si="1"/>
        <v>0</v>
      </c>
    </row>
    <row r="38" spans="1:10" hidden="1" x14ac:dyDescent="0.2">
      <c r="A38" s="42"/>
      <c r="B38" s="465"/>
      <c r="C38" s="465"/>
      <c r="D38" s="465"/>
      <c r="E38" s="465"/>
      <c r="F38" s="465"/>
      <c r="G38" s="465"/>
      <c r="H38" s="42"/>
      <c r="I38" s="42"/>
      <c r="J38" s="47">
        <f t="shared" si="1"/>
        <v>0</v>
      </c>
    </row>
    <row r="39" spans="1:10" hidden="1" x14ac:dyDescent="0.2">
      <c r="A39" s="42"/>
      <c r="B39" s="465"/>
      <c r="C39" s="465"/>
      <c r="D39" s="465"/>
      <c r="E39" s="465"/>
      <c r="F39" s="465"/>
      <c r="G39" s="465"/>
      <c r="H39" s="42"/>
      <c r="I39" s="42"/>
      <c r="J39" s="47">
        <f t="shared" si="1"/>
        <v>0</v>
      </c>
    </row>
    <row r="40" spans="1:10" hidden="1" x14ac:dyDescent="0.2">
      <c r="A40" s="42"/>
      <c r="B40" s="465"/>
      <c r="C40" s="465"/>
      <c r="D40" s="465"/>
      <c r="E40" s="465"/>
      <c r="F40" s="465"/>
      <c r="G40" s="465"/>
      <c r="H40" s="42"/>
      <c r="I40" s="42"/>
      <c r="J40" s="47">
        <f t="shared" si="1"/>
        <v>0</v>
      </c>
    </row>
    <row r="41" spans="1:10" hidden="1" x14ac:dyDescent="0.2">
      <c r="A41" s="42"/>
      <c r="B41" s="465"/>
      <c r="C41" s="465"/>
      <c r="D41" s="465"/>
      <c r="E41" s="465"/>
      <c r="F41" s="465"/>
      <c r="G41" s="465"/>
      <c r="H41" s="42"/>
      <c r="I41" s="42"/>
      <c r="J41" s="47">
        <f t="shared" si="1"/>
        <v>0</v>
      </c>
    </row>
    <row r="42" spans="1:10" hidden="1" x14ac:dyDescent="0.2">
      <c r="A42" s="517" t="s">
        <v>13</v>
      </c>
      <c r="B42" s="523"/>
      <c r="C42" s="523"/>
      <c r="D42" s="518"/>
      <c r="E42" s="465" t="s">
        <v>14</v>
      </c>
      <c r="F42" s="465"/>
      <c r="G42" s="465"/>
      <c r="H42" s="186" t="s">
        <v>14</v>
      </c>
      <c r="I42" s="186" t="s">
        <v>14</v>
      </c>
      <c r="J42" s="42"/>
    </row>
    <row r="43" spans="1:10" hidden="1" x14ac:dyDescent="0.2"/>
    <row r="44" spans="1:10" hidden="1" x14ac:dyDescent="0.2">
      <c r="C44" s="36" t="s">
        <v>21</v>
      </c>
    </row>
    <row r="45" spans="1:10" hidden="1" x14ac:dyDescent="0.2"/>
    <row r="46" spans="1:10" ht="84" hidden="1" x14ac:dyDescent="0.2">
      <c r="A46" s="46" t="s">
        <v>3</v>
      </c>
      <c r="B46" s="465" t="s">
        <v>16</v>
      </c>
      <c r="C46" s="465"/>
      <c r="D46" s="465"/>
      <c r="E46" s="465" t="s">
        <v>22</v>
      </c>
      <c r="F46" s="465"/>
      <c r="G46" s="465"/>
      <c r="H46" s="39" t="s">
        <v>23</v>
      </c>
      <c r="I46" s="39" t="s">
        <v>24</v>
      </c>
      <c r="J46" s="39" t="s">
        <v>20</v>
      </c>
    </row>
    <row r="47" spans="1:10" hidden="1" x14ac:dyDescent="0.2">
      <c r="A47" s="186">
        <v>1</v>
      </c>
      <c r="B47" s="465">
        <v>2</v>
      </c>
      <c r="C47" s="465"/>
      <c r="D47" s="465"/>
      <c r="E47" s="465">
        <v>3</v>
      </c>
      <c r="F47" s="465"/>
      <c r="G47" s="465"/>
      <c r="H47" s="186">
        <v>4</v>
      </c>
      <c r="I47" s="186">
        <v>5</v>
      </c>
      <c r="J47" s="186">
        <v>6</v>
      </c>
    </row>
    <row r="48" spans="1:10" hidden="1" x14ac:dyDescent="0.2">
      <c r="A48" s="42"/>
      <c r="B48" s="465"/>
      <c r="C48" s="465"/>
      <c r="D48" s="465"/>
      <c r="E48" s="465"/>
      <c r="F48" s="465"/>
      <c r="G48" s="465"/>
      <c r="H48" s="42"/>
      <c r="I48" s="42"/>
      <c r="J48" s="47">
        <f>E48*H48*I48</f>
        <v>0</v>
      </c>
    </row>
    <row r="49" spans="1:10" hidden="1" x14ac:dyDescent="0.2">
      <c r="A49" s="42"/>
      <c r="B49" s="465"/>
      <c r="C49" s="465"/>
      <c r="D49" s="465"/>
      <c r="E49" s="465"/>
      <c r="F49" s="465"/>
      <c r="G49" s="465"/>
      <c r="H49" s="42"/>
      <c r="I49" s="42"/>
      <c r="J49" s="47">
        <f t="shared" ref="J49:J55" si="2">E49*H49*I49</f>
        <v>0</v>
      </c>
    </row>
    <row r="50" spans="1:10" hidden="1" x14ac:dyDescent="0.2">
      <c r="A50" s="42"/>
      <c r="B50" s="465"/>
      <c r="C50" s="465"/>
      <c r="D50" s="465"/>
      <c r="E50" s="465"/>
      <c r="F50" s="465"/>
      <c r="G50" s="465"/>
      <c r="H50" s="42"/>
      <c r="I50" s="42"/>
      <c r="J50" s="47">
        <f t="shared" si="2"/>
        <v>0</v>
      </c>
    </row>
    <row r="51" spans="1:10" hidden="1" x14ac:dyDescent="0.2">
      <c r="A51" s="42"/>
      <c r="B51" s="465"/>
      <c r="C51" s="465"/>
      <c r="D51" s="465"/>
      <c r="E51" s="465"/>
      <c r="F51" s="465"/>
      <c r="G51" s="465"/>
      <c r="H51" s="42"/>
      <c r="I51" s="42"/>
      <c r="J51" s="47">
        <f t="shared" si="2"/>
        <v>0</v>
      </c>
    </row>
    <row r="52" spans="1:10" hidden="1" x14ac:dyDescent="0.2">
      <c r="A52" s="42"/>
      <c r="B52" s="465"/>
      <c r="C52" s="465"/>
      <c r="D52" s="465"/>
      <c r="E52" s="465"/>
      <c r="F52" s="465"/>
      <c r="G52" s="465"/>
      <c r="H52" s="42"/>
      <c r="I52" s="42"/>
      <c r="J52" s="47">
        <f t="shared" si="2"/>
        <v>0</v>
      </c>
    </row>
    <row r="53" spans="1:10" hidden="1" x14ac:dyDescent="0.2">
      <c r="A53" s="42"/>
      <c r="B53" s="465"/>
      <c r="C53" s="465"/>
      <c r="D53" s="465"/>
      <c r="E53" s="465"/>
      <c r="F53" s="465"/>
      <c r="G53" s="465"/>
      <c r="H53" s="42"/>
      <c r="I53" s="42"/>
      <c r="J53" s="47">
        <f t="shared" si="2"/>
        <v>0</v>
      </c>
    </row>
    <row r="54" spans="1:10" hidden="1" x14ac:dyDescent="0.2">
      <c r="A54" s="42"/>
      <c r="B54" s="465"/>
      <c r="C54" s="465"/>
      <c r="D54" s="465"/>
      <c r="E54" s="465"/>
      <c r="F54" s="465"/>
      <c r="G54" s="465"/>
      <c r="H54" s="42"/>
      <c r="I54" s="42"/>
      <c r="J54" s="47">
        <f t="shared" si="2"/>
        <v>0</v>
      </c>
    </row>
    <row r="55" spans="1:10" hidden="1" x14ac:dyDescent="0.2">
      <c r="A55" s="42"/>
      <c r="B55" s="465"/>
      <c r="C55" s="465"/>
      <c r="D55" s="465"/>
      <c r="E55" s="465"/>
      <c r="F55" s="465"/>
      <c r="G55" s="465"/>
      <c r="H55" s="42"/>
      <c r="I55" s="42"/>
      <c r="J55" s="47">
        <f t="shared" si="2"/>
        <v>0</v>
      </c>
    </row>
    <row r="56" spans="1:10" hidden="1" x14ac:dyDescent="0.2">
      <c r="A56" s="517" t="s">
        <v>13</v>
      </c>
      <c r="B56" s="523"/>
      <c r="C56" s="523"/>
      <c r="D56" s="518"/>
      <c r="E56" s="465" t="s">
        <v>14</v>
      </c>
      <c r="F56" s="465"/>
      <c r="G56" s="465"/>
      <c r="H56" s="186" t="s">
        <v>14</v>
      </c>
      <c r="I56" s="186" t="s">
        <v>14</v>
      </c>
      <c r="J56" s="42"/>
    </row>
    <row r="57" spans="1:10" hidden="1" x14ac:dyDescent="0.2"/>
    <row r="58" spans="1:10" hidden="1" x14ac:dyDescent="0.2">
      <c r="C58" s="36" t="s">
        <v>25</v>
      </c>
    </row>
    <row r="59" spans="1:10" hidden="1" x14ac:dyDescent="0.2">
      <c r="C59" s="36" t="s">
        <v>26</v>
      </c>
    </row>
    <row r="60" spans="1:10" hidden="1" x14ac:dyDescent="0.2">
      <c r="C60" s="36" t="s">
        <v>27</v>
      </c>
    </row>
    <row r="61" spans="1:10" hidden="1" x14ac:dyDescent="0.2"/>
    <row r="62" spans="1:10" ht="78.599999999999994" hidden="1" customHeight="1" x14ac:dyDescent="0.2">
      <c r="A62" s="39" t="s">
        <v>3</v>
      </c>
      <c r="B62" s="465" t="s">
        <v>28</v>
      </c>
      <c r="C62" s="465"/>
      <c r="D62" s="465"/>
      <c r="E62" s="465"/>
      <c r="F62" s="465"/>
      <c r="G62" s="465"/>
      <c r="H62" s="465"/>
      <c r="I62" s="39" t="s">
        <v>29</v>
      </c>
      <c r="J62" s="39" t="s">
        <v>30</v>
      </c>
    </row>
    <row r="63" spans="1:10" hidden="1" x14ac:dyDescent="0.2">
      <c r="A63" s="186">
        <v>1</v>
      </c>
      <c r="B63" s="524">
        <v>2</v>
      </c>
      <c r="C63" s="524"/>
      <c r="D63" s="524"/>
      <c r="E63" s="524"/>
      <c r="F63" s="524"/>
      <c r="G63" s="524"/>
      <c r="H63" s="524"/>
      <c r="I63" s="186">
        <v>3</v>
      </c>
      <c r="J63" s="186">
        <v>4</v>
      </c>
    </row>
    <row r="64" spans="1:10" hidden="1" x14ac:dyDescent="0.2">
      <c r="A64" s="186">
        <v>1</v>
      </c>
      <c r="B64" s="525" t="s">
        <v>31</v>
      </c>
      <c r="C64" s="525"/>
      <c r="D64" s="525"/>
      <c r="E64" s="525"/>
      <c r="F64" s="525"/>
      <c r="G64" s="525"/>
      <c r="H64" s="525"/>
      <c r="I64" s="186" t="s">
        <v>14</v>
      </c>
      <c r="J64" s="42"/>
    </row>
    <row r="65" spans="1:13" ht="25.9" hidden="1" customHeight="1" x14ac:dyDescent="0.2">
      <c r="A65" s="186" t="s">
        <v>32</v>
      </c>
      <c r="B65" s="526" t="s">
        <v>36</v>
      </c>
      <c r="C65" s="526"/>
      <c r="D65" s="526"/>
      <c r="E65" s="526"/>
      <c r="F65" s="526"/>
      <c r="G65" s="526"/>
      <c r="H65" s="526"/>
      <c r="I65" s="186"/>
      <c r="J65" s="44">
        <f>K28*22%</f>
        <v>0</v>
      </c>
    </row>
    <row r="66" spans="1:13" hidden="1" x14ac:dyDescent="0.2">
      <c r="A66" s="186" t="s">
        <v>33</v>
      </c>
      <c r="B66" s="525" t="s">
        <v>42</v>
      </c>
      <c r="C66" s="525"/>
      <c r="D66" s="525"/>
      <c r="E66" s="525"/>
      <c r="F66" s="525"/>
      <c r="G66" s="525"/>
      <c r="H66" s="525"/>
      <c r="I66" s="186"/>
      <c r="J66" s="44"/>
    </row>
    <row r="67" spans="1:13" ht="24" hidden="1" customHeight="1" x14ac:dyDescent="0.2">
      <c r="A67" s="186" t="s">
        <v>34</v>
      </c>
      <c r="B67" s="526" t="s">
        <v>37</v>
      </c>
      <c r="C67" s="526"/>
      <c r="D67" s="526"/>
      <c r="E67" s="526"/>
      <c r="F67" s="526"/>
      <c r="G67" s="526"/>
      <c r="H67" s="526"/>
      <c r="I67" s="186"/>
      <c r="J67" s="44"/>
    </row>
    <row r="68" spans="1:13" hidden="1" x14ac:dyDescent="0.2">
      <c r="A68" s="186">
        <v>2</v>
      </c>
      <c r="B68" s="525" t="s">
        <v>38</v>
      </c>
      <c r="C68" s="525"/>
      <c r="D68" s="525"/>
      <c r="E68" s="525"/>
      <c r="F68" s="525"/>
      <c r="G68" s="525"/>
      <c r="H68" s="525"/>
      <c r="I68" s="186" t="s">
        <v>14</v>
      </c>
      <c r="J68" s="44"/>
    </row>
    <row r="69" spans="1:13" ht="34.9" hidden="1" customHeight="1" x14ac:dyDescent="0.2">
      <c r="A69" s="186" t="s">
        <v>39</v>
      </c>
      <c r="B69" s="526" t="s">
        <v>40</v>
      </c>
      <c r="C69" s="526"/>
      <c r="D69" s="526"/>
      <c r="E69" s="526"/>
      <c r="F69" s="526"/>
      <c r="G69" s="526"/>
      <c r="H69" s="526"/>
      <c r="I69" s="186"/>
      <c r="J69" s="44">
        <f>K28*2.9%</f>
        <v>0</v>
      </c>
    </row>
    <row r="70" spans="1:13" hidden="1" x14ac:dyDescent="0.2">
      <c r="A70" s="186" t="s">
        <v>41</v>
      </c>
      <c r="B70" s="525" t="s">
        <v>45</v>
      </c>
      <c r="C70" s="525"/>
      <c r="D70" s="525"/>
      <c r="E70" s="525"/>
      <c r="F70" s="525"/>
      <c r="G70" s="525"/>
      <c r="H70" s="525"/>
      <c r="I70" s="186"/>
      <c r="J70" s="44"/>
    </row>
    <row r="71" spans="1:13" ht="27" hidden="1" customHeight="1" x14ac:dyDescent="0.2">
      <c r="A71" s="48" t="s">
        <v>43</v>
      </c>
      <c r="B71" s="526" t="s">
        <v>44</v>
      </c>
      <c r="C71" s="526"/>
      <c r="D71" s="526"/>
      <c r="E71" s="526"/>
      <c r="F71" s="526"/>
      <c r="G71" s="526"/>
      <c r="H71" s="526"/>
      <c r="I71" s="186"/>
      <c r="J71" s="44">
        <f>K28*0.2%</f>
        <v>0</v>
      </c>
    </row>
    <row r="72" spans="1:13" ht="22.9" hidden="1" customHeight="1" x14ac:dyDescent="0.2">
      <c r="A72" s="186" t="s">
        <v>46</v>
      </c>
      <c r="B72" s="526" t="s">
        <v>47</v>
      </c>
      <c r="C72" s="526"/>
      <c r="D72" s="526"/>
      <c r="E72" s="526"/>
      <c r="F72" s="526"/>
      <c r="G72" s="526"/>
      <c r="H72" s="526"/>
      <c r="I72" s="186"/>
      <c r="J72" s="44"/>
    </row>
    <row r="73" spans="1:13" ht="25.15" hidden="1" customHeight="1" x14ac:dyDescent="0.2">
      <c r="A73" s="186" t="s">
        <v>48</v>
      </c>
      <c r="B73" s="526" t="s">
        <v>49</v>
      </c>
      <c r="C73" s="526"/>
      <c r="D73" s="526"/>
      <c r="E73" s="526"/>
      <c r="F73" s="526"/>
      <c r="G73" s="526"/>
      <c r="H73" s="526"/>
      <c r="I73" s="186"/>
      <c r="J73" s="44"/>
    </row>
    <row r="74" spans="1:13" ht="24.6" hidden="1" customHeight="1" x14ac:dyDescent="0.2">
      <c r="A74" s="186">
        <v>3</v>
      </c>
      <c r="B74" s="526" t="s">
        <v>50</v>
      </c>
      <c r="C74" s="526"/>
      <c r="D74" s="526"/>
      <c r="E74" s="526"/>
      <c r="F74" s="526"/>
      <c r="G74" s="526"/>
      <c r="H74" s="526"/>
      <c r="I74" s="186"/>
      <c r="J74" s="44">
        <f>K28*5.1%</f>
        <v>0</v>
      </c>
    </row>
    <row r="75" spans="1:13" hidden="1" x14ac:dyDescent="0.2">
      <c r="A75" s="186"/>
      <c r="B75" s="527" t="s">
        <v>13</v>
      </c>
      <c r="C75" s="527"/>
      <c r="D75" s="527"/>
      <c r="E75" s="527"/>
      <c r="F75" s="527"/>
      <c r="G75" s="527"/>
      <c r="H75" s="527"/>
      <c r="I75" s="186" t="s">
        <v>14</v>
      </c>
      <c r="J75" s="44">
        <f>SUM(J65:J74)</f>
        <v>0</v>
      </c>
      <c r="K75" s="45"/>
      <c r="M75" s="45"/>
    </row>
    <row r="76" spans="1:13" hidden="1" x14ac:dyDescent="0.2">
      <c r="B76" s="529"/>
      <c r="C76" s="529"/>
      <c r="D76" s="529"/>
      <c r="E76" s="529"/>
      <c r="F76" s="529"/>
      <c r="G76" s="529"/>
      <c r="H76" s="529"/>
    </row>
    <row r="77" spans="1:13" s="38" customFormat="1" hidden="1" x14ac:dyDescent="0.2">
      <c r="B77" s="38" t="s">
        <v>91</v>
      </c>
    </row>
    <row r="78" spans="1:13" hidden="1" x14ac:dyDescent="0.2"/>
    <row r="79" spans="1:13" hidden="1" x14ac:dyDescent="0.2">
      <c r="A79" s="36" t="s">
        <v>57</v>
      </c>
    </row>
    <row r="80" spans="1:13" hidden="1" x14ac:dyDescent="0.2">
      <c r="A80" s="36" t="s">
        <v>58</v>
      </c>
    </row>
    <row r="81" spans="1:10" hidden="1" x14ac:dyDescent="0.2"/>
    <row r="82" spans="1:10" ht="37.9" hidden="1" customHeight="1" x14ac:dyDescent="0.2">
      <c r="A82" s="43" t="s">
        <v>3</v>
      </c>
      <c r="B82" s="465" t="s">
        <v>51</v>
      </c>
      <c r="C82" s="465"/>
      <c r="D82" s="465"/>
      <c r="E82" s="465" t="s">
        <v>52</v>
      </c>
      <c r="F82" s="465"/>
      <c r="G82" s="497" t="s">
        <v>53</v>
      </c>
      <c r="H82" s="497"/>
      <c r="I82" s="497" t="s">
        <v>54</v>
      </c>
      <c r="J82" s="497"/>
    </row>
    <row r="83" spans="1:10" hidden="1" x14ac:dyDescent="0.2">
      <c r="A83" s="42">
        <v>1</v>
      </c>
      <c r="B83" s="465">
        <v>2</v>
      </c>
      <c r="C83" s="465"/>
      <c r="D83" s="465"/>
      <c r="E83" s="465">
        <v>3</v>
      </c>
      <c r="F83" s="465"/>
      <c r="G83" s="497">
        <v>4</v>
      </c>
      <c r="H83" s="497"/>
      <c r="I83" s="497">
        <v>5</v>
      </c>
      <c r="J83" s="497"/>
    </row>
    <row r="84" spans="1:10" hidden="1" x14ac:dyDescent="0.2">
      <c r="A84" s="42"/>
      <c r="B84" s="495"/>
      <c r="C84" s="495"/>
      <c r="D84" s="495"/>
      <c r="E84" s="465"/>
      <c r="F84" s="465"/>
      <c r="G84" s="497"/>
      <c r="H84" s="497"/>
      <c r="I84" s="528">
        <f>E84*G84</f>
        <v>0</v>
      </c>
      <c r="J84" s="528"/>
    </row>
    <row r="85" spans="1:10" hidden="1" x14ac:dyDescent="0.2">
      <c r="A85" s="42"/>
      <c r="B85" s="495"/>
      <c r="C85" s="495"/>
      <c r="D85" s="495"/>
      <c r="E85" s="465"/>
      <c r="F85" s="465"/>
      <c r="G85" s="497"/>
      <c r="H85" s="497"/>
      <c r="I85" s="528">
        <f t="shared" ref="I85:I89" si="3">E85*G85</f>
        <v>0</v>
      </c>
      <c r="J85" s="528"/>
    </row>
    <row r="86" spans="1:10" hidden="1" x14ac:dyDescent="0.2">
      <c r="A86" s="42"/>
      <c r="B86" s="495"/>
      <c r="C86" s="495"/>
      <c r="D86" s="495"/>
      <c r="E86" s="465"/>
      <c r="F86" s="465"/>
      <c r="G86" s="497"/>
      <c r="H86" s="497"/>
      <c r="I86" s="528">
        <f t="shared" si="3"/>
        <v>0</v>
      </c>
      <c r="J86" s="528"/>
    </row>
    <row r="87" spans="1:10" hidden="1" x14ac:dyDescent="0.2">
      <c r="A87" s="42"/>
      <c r="B87" s="495"/>
      <c r="C87" s="495"/>
      <c r="D87" s="495"/>
      <c r="E87" s="465"/>
      <c r="F87" s="465"/>
      <c r="G87" s="497"/>
      <c r="H87" s="497"/>
      <c r="I87" s="528">
        <f t="shared" si="3"/>
        <v>0</v>
      </c>
      <c r="J87" s="528"/>
    </row>
    <row r="88" spans="1:10" hidden="1" x14ac:dyDescent="0.2">
      <c r="A88" s="42"/>
      <c r="B88" s="495"/>
      <c r="C88" s="495"/>
      <c r="D88" s="495"/>
      <c r="E88" s="465"/>
      <c r="F88" s="465"/>
      <c r="G88" s="497"/>
      <c r="H88" s="497"/>
      <c r="I88" s="528">
        <f t="shared" si="3"/>
        <v>0</v>
      </c>
      <c r="J88" s="528"/>
    </row>
    <row r="89" spans="1:10" hidden="1" x14ac:dyDescent="0.2">
      <c r="A89" s="42"/>
      <c r="B89" s="495"/>
      <c r="C89" s="495"/>
      <c r="D89" s="495"/>
      <c r="E89" s="465"/>
      <c r="F89" s="465"/>
      <c r="G89" s="497"/>
      <c r="H89" s="497"/>
      <c r="I89" s="528">
        <f t="shared" si="3"/>
        <v>0</v>
      </c>
      <c r="J89" s="528"/>
    </row>
    <row r="90" spans="1:10" hidden="1" x14ac:dyDescent="0.2">
      <c r="A90" s="42"/>
      <c r="B90" s="465" t="s">
        <v>13</v>
      </c>
      <c r="C90" s="465"/>
      <c r="D90" s="465"/>
      <c r="E90" s="465" t="s">
        <v>14</v>
      </c>
      <c r="F90" s="465"/>
      <c r="G90" s="497" t="s">
        <v>14</v>
      </c>
      <c r="H90" s="497"/>
      <c r="I90" s="528">
        <f>SUM(I84:J89)</f>
        <v>0</v>
      </c>
      <c r="J90" s="497"/>
    </row>
    <row r="91" spans="1:10" hidden="1" x14ac:dyDescent="0.2"/>
    <row r="92" spans="1:10" s="38" customFormat="1" hidden="1" x14ac:dyDescent="0.2">
      <c r="B92" s="38" t="s">
        <v>55</v>
      </c>
    </row>
    <row r="93" spans="1:10" hidden="1" x14ac:dyDescent="0.2"/>
    <row r="94" spans="1:10" hidden="1" x14ac:dyDescent="0.2">
      <c r="A94" s="36" t="s">
        <v>59</v>
      </c>
      <c r="D94" s="36">
        <v>851</v>
      </c>
    </row>
    <row r="95" spans="1:10" hidden="1" x14ac:dyDescent="0.2">
      <c r="A95" s="36" t="s">
        <v>58</v>
      </c>
      <c r="E95" s="36" t="s">
        <v>162</v>
      </c>
    </row>
    <row r="96" spans="1:10" hidden="1" x14ac:dyDescent="0.2"/>
    <row r="97" spans="1:12" ht="52.9" hidden="1" customHeight="1" x14ac:dyDescent="0.2">
      <c r="A97" s="43" t="s">
        <v>3</v>
      </c>
      <c r="B97" s="465" t="s">
        <v>16</v>
      </c>
      <c r="C97" s="465"/>
      <c r="D97" s="465"/>
      <c r="E97" s="465" t="s">
        <v>60</v>
      </c>
      <c r="F97" s="465"/>
      <c r="G97" s="182" t="s">
        <v>61</v>
      </c>
      <c r="H97" s="465" t="s">
        <v>92</v>
      </c>
      <c r="I97" s="465"/>
      <c r="J97" s="182" t="s">
        <v>184</v>
      </c>
    </row>
    <row r="98" spans="1:12" s="52" customFormat="1" ht="8.4499999999999993" hidden="1" customHeight="1" x14ac:dyDescent="0.2">
      <c r="A98" s="50">
        <v>1</v>
      </c>
      <c r="B98" s="530">
        <v>2</v>
      </c>
      <c r="C98" s="530"/>
      <c r="D98" s="530"/>
      <c r="E98" s="530">
        <v>3</v>
      </c>
      <c r="F98" s="530"/>
      <c r="G98" s="184">
        <v>4</v>
      </c>
      <c r="H98" s="466">
        <v>5</v>
      </c>
      <c r="I98" s="466"/>
      <c r="J98" s="184">
        <v>6</v>
      </c>
    </row>
    <row r="99" spans="1:12" hidden="1" x14ac:dyDescent="0.2">
      <c r="A99" s="42">
        <v>1</v>
      </c>
      <c r="B99" s="495"/>
      <c r="C99" s="495"/>
      <c r="D99" s="495"/>
      <c r="E99" s="452"/>
      <c r="F99" s="452"/>
      <c r="G99" s="180"/>
      <c r="H99" s="480">
        <f>E99*G99/100</f>
        <v>0</v>
      </c>
      <c r="I99" s="480"/>
      <c r="J99" s="180"/>
      <c r="L99" s="45"/>
    </row>
    <row r="100" spans="1:12" hidden="1" x14ac:dyDescent="0.2">
      <c r="A100" s="42">
        <v>2</v>
      </c>
      <c r="B100" s="495"/>
      <c r="C100" s="495"/>
      <c r="D100" s="495"/>
      <c r="E100" s="452"/>
      <c r="F100" s="452"/>
      <c r="G100" s="180"/>
      <c r="H100" s="480">
        <f>E100*G100/100</f>
        <v>0</v>
      </c>
      <c r="I100" s="480"/>
      <c r="J100" s="180"/>
      <c r="L100" s="45"/>
    </row>
    <row r="101" spans="1:12" hidden="1" x14ac:dyDescent="0.2">
      <c r="A101" s="42"/>
      <c r="B101" s="495"/>
      <c r="C101" s="495"/>
      <c r="D101" s="495"/>
      <c r="E101" s="452"/>
      <c r="F101" s="452"/>
      <c r="G101" s="180"/>
      <c r="H101" s="480">
        <f t="shared" ref="H101:H104" si="4">E101*G101/100</f>
        <v>0</v>
      </c>
      <c r="I101" s="480"/>
      <c r="J101" s="180"/>
      <c r="L101" s="45"/>
    </row>
    <row r="102" spans="1:12" hidden="1" x14ac:dyDescent="0.2">
      <c r="A102" s="42"/>
      <c r="B102" s="495"/>
      <c r="C102" s="495"/>
      <c r="D102" s="495"/>
      <c r="E102" s="452"/>
      <c r="F102" s="452"/>
      <c r="G102" s="180"/>
      <c r="H102" s="480">
        <f t="shared" si="4"/>
        <v>0</v>
      </c>
      <c r="I102" s="480"/>
      <c r="J102" s="180"/>
      <c r="L102" s="45"/>
    </row>
    <row r="103" spans="1:12" hidden="1" x14ac:dyDescent="0.2">
      <c r="A103" s="42"/>
      <c r="B103" s="495"/>
      <c r="C103" s="495"/>
      <c r="D103" s="495"/>
      <c r="E103" s="452"/>
      <c r="F103" s="452"/>
      <c r="G103" s="180"/>
      <c r="H103" s="480">
        <f t="shared" si="4"/>
        <v>0</v>
      </c>
      <c r="I103" s="480"/>
      <c r="J103" s="180"/>
      <c r="L103" s="45"/>
    </row>
    <row r="104" spans="1:12" hidden="1" x14ac:dyDescent="0.2">
      <c r="A104" s="42"/>
      <c r="B104" s="495"/>
      <c r="C104" s="495"/>
      <c r="D104" s="495"/>
      <c r="E104" s="452"/>
      <c r="F104" s="452"/>
      <c r="G104" s="180"/>
      <c r="H104" s="480">
        <f t="shared" si="4"/>
        <v>0</v>
      </c>
      <c r="I104" s="480"/>
      <c r="J104" s="180"/>
      <c r="L104" s="45"/>
    </row>
    <row r="105" spans="1:12" hidden="1" x14ac:dyDescent="0.2">
      <c r="A105" s="42"/>
      <c r="B105" s="465" t="s">
        <v>13</v>
      </c>
      <c r="C105" s="465"/>
      <c r="D105" s="465"/>
      <c r="E105" s="452" t="s">
        <v>14</v>
      </c>
      <c r="F105" s="452"/>
      <c r="G105" s="180" t="s">
        <v>14</v>
      </c>
      <c r="H105" s="480">
        <f>SUM(H99:I104)</f>
        <v>0</v>
      </c>
      <c r="I105" s="480"/>
      <c r="J105" s="180">
        <f>SUM(J99:J104)</f>
        <v>0</v>
      </c>
      <c r="L105" s="45"/>
    </row>
    <row r="106" spans="1:12" hidden="1" x14ac:dyDescent="0.2"/>
    <row r="107" spans="1:12" s="38" customFormat="1" hidden="1" x14ac:dyDescent="0.2">
      <c r="B107" s="38" t="s">
        <v>63</v>
      </c>
    </row>
    <row r="108" spans="1:12" hidden="1" x14ac:dyDescent="0.2"/>
    <row r="109" spans="1:12" hidden="1" x14ac:dyDescent="0.2">
      <c r="A109" s="36" t="s">
        <v>59</v>
      </c>
    </row>
    <row r="110" spans="1:12" hidden="1" x14ac:dyDescent="0.2">
      <c r="A110" s="36" t="s">
        <v>58</v>
      </c>
    </row>
    <row r="111" spans="1:12" hidden="1" x14ac:dyDescent="0.2"/>
    <row r="112" spans="1:12" ht="24.6" hidden="1" customHeight="1" x14ac:dyDescent="0.2">
      <c r="A112" s="43" t="s">
        <v>3</v>
      </c>
      <c r="B112" s="465" t="s">
        <v>51</v>
      </c>
      <c r="C112" s="465"/>
      <c r="D112" s="465"/>
      <c r="E112" s="465" t="s">
        <v>64</v>
      </c>
      <c r="F112" s="465"/>
      <c r="G112" s="465" t="s">
        <v>53</v>
      </c>
      <c r="H112" s="465"/>
      <c r="I112" s="465" t="s">
        <v>65</v>
      </c>
      <c r="J112" s="465"/>
    </row>
    <row r="113" spans="1:10" hidden="1" x14ac:dyDescent="0.2">
      <c r="A113" s="42">
        <v>1</v>
      </c>
      <c r="B113" s="465">
        <v>2</v>
      </c>
      <c r="C113" s="465"/>
      <c r="D113" s="465"/>
      <c r="E113" s="465">
        <v>3</v>
      </c>
      <c r="F113" s="465"/>
      <c r="G113" s="497">
        <v>4</v>
      </c>
      <c r="H113" s="497"/>
      <c r="I113" s="497">
        <v>5</v>
      </c>
      <c r="J113" s="497"/>
    </row>
    <row r="114" spans="1:10" ht="47.25" hidden="1" customHeight="1" x14ac:dyDescent="0.2">
      <c r="A114" s="42"/>
      <c r="B114" s="495"/>
      <c r="C114" s="495"/>
      <c r="D114" s="495"/>
      <c r="E114" s="465"/>
      <c r="F114" s="465"/>
      <c r="G114" s="497"/>
      <c r="H114" s="497"/>
      <c r="I114" s="528">
        <f>E114:E114+G114</f>
        <v>0</v>
      </c>
      <c r="J114" s="528"/>
    </row>
    <row r="115" spans="1:10" hidden="1" x14ac:dyDescent="0.2">
      <c r="A115" s="42"/>
      <c r="B115" s="495"/>
      <c r="C115" s="495"/>
      <c r="D115" s="495"/>
      <c r="E115" s="465"/>
      <c r="F115" s="465"/>
      <c r="G115" s="497"/>
      <c r="H115" s="497"/>
      <c r="I115" s="528">
        <f t="shared" ref="I115:I119" si="5">E115:E115+G115</f>
        <v>0</v>
      </c>
      <c r="J115" s="528"/>
    </row>
    <row r="116" spans="1:10" hidden="1" x14ac:dyDescent="0.2">
      <c r="A116" s="42"/>
      <c r="B116" s="495"/>
      <c r="C116" s="495"/>
      <c r="D116" s="495"/>
      <c r="E116" s="465"/>
      <c r="F116" s="465"/>
      <c r="G116" s="497"/>
      <c r="H116" s="497"/>
      <c r="I116" s="528">
        <f t="shared" si="5"/>
        <v>0</v>
      </c>
      <c r="J116" s="528"/>
    </row>
    <row r="117" spans="1:10" hidden="1" x14ac:dyDescent="0.2">
      <c r="A117" s="42"/>
      <c r="B117" s="495"/>
      <c r="C117" s="495"/>
      <c r="D117" s="495"/>
      <c r="E117" s="465"/>
      <c r="F117" s="465"/>
      <c r="G117" s="497"/>
      <c r="H117" s="497"/>
      <c r="I117" s="528">
        <f t="shared" si="5"/>
        <v>0</v>
      </c>
      <c r="J117" s="528"/>
    </row>
    <row r="118" spans="1:10" hidden="1" x14ac:dyDescent="0.2">
      <c r="A118" s="42"/>
      <c r="B118" s="495"/>
      <c r="C118" s="495"/>
      <c r="D118" s="495"/>
      <c r="E118" s="465"/>
      <c r="F118" s="465"/>
      <c r="G118" s="497"/>
      <c r="H118" s="497"/>
      <c r="I118" s="528">
        <f t="shared" si="5"/>
        <v>0</v>
      </c>
      <c r="J118" s="528"/>
    </row>
    <row r="119" spans="1:10" hidden="1" x14ac:dyDescent="0.2">
      <c r="A119" s="42"/>
      <c r="B119" s="495"/>
      <c r="C119" s="495"/>
      <c r="D119" s="495"/>
      <c r="E119" s="465"/>
      <c r="F119" s="465"/>
      <c r="G119" s="497"/>
      <c r="H119" s="497"/>
      <c r="I119" s="528">
        <f t="shared" si="5"/>
        <v>0</v>
      </c>
      <c r="J119" s="528"/>
    </row>
    <row r="120" spans="1:10" hidden="1" x14ac:dyDescent="0.2">
      <c r="A120" s="42"/>
      <c r="B120" s="465" t="s">
        <v>13</v>
      </c>
      <c r="C120" s="465"/>
      <c r="D120" s="465"/>
      <c r="E120" s="465" t="s">
        <v>14</v>
      </c>
      <c r="F120" s="465"/>
      <c r="G120" s="497" t="s">
        <v>14</v>
      </c>
      <c r="H120" s="497"/>
      <c r="I120" s="528">
        <f>SUM(I114:J119)</f>
        <v>0</v>
      </c>
      <c r="J120" s="497"/>
    </row>
    <row r="121" spans="1:10" hidden="1" x14ac:dyDescent="0.2"/>
    <row r="122" spans="1:10" s="38" customFormat="1" hidden="1" x14ac:dyDescent="0.2">
      <c r="B122" s="38" t="s">
        <v>66</v>
      </c>
    </row>
    <row r="123" spans="1:10" hidden="1" x14ac:dyDescent="0.2"/>
    <row r="124" spans="1:10" hidden="1" x14ac:dyDescent="0.2">
      <c r="A124" s="36" t="s">
        <v>59</v>
      </c>
    </row>
    <row r="125" spans="1:10" hidden="1" x14ac:dyDescent="0.2">
      <c r="A125" s="36" t="s">
        <v>58</v>
      </c>
    </row>
    <row r="126" spans="1:10" hidden="1" x14ac:dyDescent="0.2"/>
    <row r="127" spans="1:10" ht="23.45" hidden="1" customHeight="1" x14ac:dyDescent="0.2">
      <c r="A127" s="43" t="s">
        <v>3</v>
      </c>
      <c r="B127" s="465" t="s">
        <v>51</v>
      </c>
      <c r="C127" s="465"/>
      <c r="D127" s="465"/>
      <c r="E127" s="465" t="s">
        <v>64</v>
      </c>
      <c r="F127" s="465"/>
      <c r="G127" s="465" t="s">
        <v>53</v>
      </c>
      <c r="H127" s="465"/>
      <c r="I127" s="465" t="s">
        <v>65</v>
      </c>
      <c r="J127" s="465"/>
    </row>
    <row r="128" spans="1:10" hidden="1" x14ac:dyDescent="0.2">
      <c r="A128" s="42">
        <v>1</v>
      </c>
      <c r="B128" s="465">
        <v>2</v>
      </c>
      <c r="C128" s="465"/>
      <c r="D128" s="465"/>
      <c r="E128" s="465">
        <v>3</v>
      </c>
      <c r="F128" s="465"/>
      <c r="G128" s="497">
        <v>4</v>
      </c>
      <c r="H128" s="497"/>
      <c r="I128" s="497">
        <v>5</v>
      </c>
      <c r="J128" s="497"/>
    </row>
    <row r="129" spans="1:10" hidden="1" x14ac:dyDescent="0.2">
      <c r="A129" s="42"/>
      <c r="B129" s="495"/>
      <c r="C129" s="495"/>
      <c r="D129" s="495"/>
      <c r="E129" s="465"/>
      <c r="F129" s="465"/>
      <c r="G129" s="497"/>
      <c r="H129" s="497"/>
      <c r="I129" s="528">
        <f>E129:E129+G129</f>
        <v>0</v>
      </c>
      <c r="J129" s="528"/>
    </row>
    <row r="130" spans="1:10" hidden="1" x14ac:dyDescent="0.2">
      <c r="A130" s="42"/>
      <c r="B130" s="495"/>
      <c r="C130" s="495"/>
      <c r="D130" s="495"/>
      <c r="E130" s="465"/>
      <c r="F130" s="465"/>
      <c r="G130" s="497"/>
      <c r="H130" s="497"/>
      <c r="I130" s="528">
        <f t="shared" ref="I130:I134" si="6">E130:E130+G130</f>
        <v>0</v>
      </c>
      <c r="J130" s="528"/>
    </row>
    <row r="131" spans="1:10" hidden="1" x14ac:dyDescent="0.2">
      <c r="A131" s="42"/>
      <c r="B131" s="495"/>
      <c r="C131" s="495"/>
      <c r="D131" s="495"/>
      <c r="E131" s="465"/>
      <c r="F131" s="465"/>
      <c r="G131" s="497"/>
      <c r="H131" s="497"/>
      <c r="I131" s="528">
        <f t="shared" si="6"/>
        <v>0</v>
      </c>
      <c r="J131" s="528"/>
    </row>
    <row r="132" spans="1:10" hidden="1" x14ac:dyDescent="0.2">
      <c r="A132" s="42"/>
      <c r="B132" s="495"/>
      <c r="C132" s="495"/>
      <c r="D132" s="495"/>
      <c r="E132" s="465"/>
      <c r="F132" s="465"/>
      <c r="G132" s="497"/>
      <c r="H132" s="497"/>
      <c r="I132" s="528">
        <f t="shared" si="6"/>
        <v>0</v>
      </c>
      <c r="J132" s="528"/>
    </row>
    <row r="133" spans="1:10" hidden="1" x14ac:dyDescent="0.2">
      <c r="A133" s="42"/>
      <c r="B133" s="495"/>
      <c r="C133" s="495"/>
      <c r="D133" s="495"/>
      <c r="E133" s="465"/>
      <c r="F133" s="465"/>
      <c r="G133" s="497"/>
      <c r="H133" s="497"/>
      <c r="I133" s="528">
        <f t="shared" si="6"/>
        <v>0</v>
      </c>
      <c r="J133" s="528"/>
    </row>
    <row r="134" spans="1:10" hidden="1" x14ac:dyDescent="0.2">
      <c r="A134" s="42"/>
      <c r="B134" s="495"/>
      <c r="C134" s="495"/>
      <c r="D134" s="495"/>
      <c r="E134" s="465"/>
      <c r="F134" s="465"/>
      <c r="G134" s="497"/>
      <c r="H134" s="497"/>
      <c r="I134" s="528">
        <f t="shared" si="6"/>
        <v>0</v>
      </c>
      <c r="J134" s="528"/>
    </row>
    <row r="135" spans="1:10" hidden="1" x14ac:dyDescent="0.2">
      <c r="A135" s="42"/>
      <c r="B135" s="465" t="s">
        <v>13</v>
      </c>
      <c r="C135" s="465"/>
      <c r="D135" s="465"/>
      <c r="E135" s="465" t="s">
        <v>14</v>
      </c>
      <c r="F135" s="465"/>
      <c r="G135" s="497" t="s">
        <v>14</v>
      </c>
      <c r="H135" s="497"/>
      <c r="I135" s="528">
        <f>SUM(I129:J134)</f>
        <v>0</v>
      </c>
      <c r="J135" s="497"/>
    </row>
    <row r="136" spans="1:10" hidden="1" x14ac:dyDescent="0.2"/>
    <row r="137" spans="1:10" s="38" customFormat="1" hidden="1" x14ac:dyDescent="0.2">
      <c r="B137" s="38" t="s">
        <v>67</v>
      </c>
    </row>
    <row r="138" spans="1:10" hidden="1" x14ac:dyDescent="0.2"/>
    <row r="139" spans="1:10" hidden="1" x14ac:dyDescent="0.2">
      <c r="A139" s="36" t="s">
        <v>59</v>
      </c>
      <c r="E139" s="36">
        <v>244</v>
      </c>
    </row>
    <row r="140" spans="1:10" hidden="1" x14ac:dyDescent="0.2">
      <c r="A140" s="36" t="s">
        <v>58</v>
      </c>
      <c r="E140" s="36" t="s">
        <v>162</v>
      </c>
    </row>
    <row r="141" spans="1:10" hidden="1" x14ac:dyDescent="0.2"/>
    <row r="142" spans="1:10" hidden="1" x14ac:dyDescent="0.2">
      <c r="C142" s="36" t="s">
        <v>72</v>
      </c>
    </row>
    <row r="143" spans="1:10" hidden="1" x14ac:dyDescent="0.2"/>
    <row r="144" spans="1:10" ht="27" hidden="1" customHeight="1" x14ac:dyDescent="0.2">
      <c r="A144" s="182" t="s">
        <v>3</v>
      </c>
      <c r="B144" s="465" t="s">
        <v>16</v>
      </c>
      <c r="C144" s="465"/>
      <c r="D144" s="465" t="s">
        <v>68</v>
      </c>
      <c r="E144" s="465"/>
      <c r="F144" s="183" t="s">
        <v>69</v>
      </c>
      <c r="G144" s="497" t="s">
        <v>70</v>
      </c>
      <c r="H144" s="497"/>
      <c r="I144" s="465" t="s">
        <v>71</v>
      </c>
      <c r="J144" s="465"/>
    </row>
    <row r="145" spans="1:10" hidden="1" x14ac:dyDescent="0.2">
      <c r="A145" s="55">
        <v>1</v>
      </c>
      <c r="B145" s="494">
        <v>2</v>
      </c>
      <c r="C145" s="494"/>
      <c r="D145" s="494">
        <v>3</v>
      </c>
      <c r="E145" s="494"/>
      <c r="F145" s="55">
        <v>4</v>
      </c>
      <c r="G145" s="496">
        <v>5</v>
      </c>
      <c r="H145" s="496"/>
      <c r="I145" s="494">
        <v>6</v>
      </c>
      <c r="J145" s="494"/>
    </row>
    <row r="146" spans="1:10" hidden="1" x14ac:dyDescent="0.2">
      <c r="A146" s="186"/>
      <c r="B146" s="495" t="s">
        <v>322</v>
      </c>
      <c r="C146" s="495"/>
      <c r="D146" s="452"/>
      <c r="E146" s="452"/>
      <c r="F146" s="56"/>
      <c r="G146" s="480"/>
      <c r="H146" s="480"/>
      <c r="I146" s="452">
        <f>D146*F146*G146</f>
        <v>0</v>
      </c>
      <c r="J146" s="452"/>
    </row>
    <row r="147" spans="1:10" hidden="1" x14ac:dyDescent="0.2">
      <c r="A147" s="186"/>
      <c r="B147" s="495"/>
      <c r="C147" s="495"/>
      <c r="D147" s="452"/>
      <c r="E147" s="452"/>
      <c r="F147" s="56"/>
      <c r="G147" s="480"/>
      <c r="H147" s="480"/>
      <c r="I147" s="452">
        <f t="shared" ref="I147" si="7">D147*F147*G147</f>
        <v>0</v>
      </c>
      <c r="J147" s="452"/>
    </row>
    <row r="148" spans="1:10" hidden="1" x14ac:dyDescent="0.2">
      <c r="A148" s="186"/>
      <c r="B148" s="465" t="s">
        <v>13</v>
      </c>
      <c r="C148" s="465"/>
      <c r="D148" s="452" t="s">
        <v>14</v>
      </c>
      <c r="E148" s="452"/>
      <c r="F148" s="56" t="s">
        <v>14</v>
      </c>
      <c r="G148" s="480" t="s">
        <v>14</v>
      </c>
      <c r="H148" s="480"/>
      <c r="I148" s="452">
        <f>SUM(I146:J147)</f>
        <v>0</v>
      </c>
      <c r="J148" s="452"/>
    </row>
    <row r="149" spans="1:10" hidden="1" x14ac:dyDescent="0.2"/>
    <row r="150" spans="1:10" hidden="1" x14ac:dyDescent="0.2">
      <c r="A150" s="38"/>
      <c r="C150" s="36" t="s">
        <v>73</v>
      </c>
      <c r="D150" s="38"/>
      <c r="E150" s="38"/>
      <c r="F150" s="38"/>
      <c r="G150" s="38"/>
      <c r="H150" s="38"/>
      <c r="I150" s="38"/>
      <c r="J150" s="38"/>
    </row>
    <row r="151" spans="1:10" hidden="1" x14ac:dyDescent="0.2"/>
    <row r="152" spans="1:10" hidden="1" x14ac:dyDescent="0.2">
      <c r="A152" s="36" t="s">
        <v>59</v>
      </c>
    </row>
    <row r="153" spans="1:10" hidden="1" x14ac:dyDescent="0.2">
      <c r="A153" s="36" t="s">
        <v>58</v>
      </c>
    </row>
    <row r="154" spans="1:10" hidden="1" x14ac:dyDescent="0.2"/>
    <row r="155" spans="1:10" ht="24.6" hidden="1" customHeight="1" x14ac:dyDescent="0.2">
      <c r="A155" s="43" t="s">
        <v>3</v>
      </c>
      <c r="B155" s="465" t="s">
        <v>16</v>
      </c>
      <c r="C155" s="465"/>
      <c r="D155" s="465"/>
      <c r="E155" s="465" t="s">
        <v>173</v>
      </c>
      <c r="F155" s="465"/>
      <c r="G155" s="465" t="s">
        <v>74</v>
      </c>
      <c r="H155" s="465"/>
      <c r="I155" s="465" t="s">
        <v>75</v>
      </c>
      <c r="J155" s="465"/>
    </row>
    <row r="156" spans="1:10" hidden="1" x14ac:dyDescent="0.2">
      <c r="A156" s="57">
        <v>1</v>
      </c>
      <c r="B156" s="530">
        <v>2</v>
      </c>
      <c r="C156" s="530"/>
      <c r="D156" s="530"/>
      <c r="E156" s="530">
        <v>3</v>
      </c>
      <c r="F156" s="530"/>
      <c r="G156" s="466">
        <v>4</v>
      </c>
      <c r="H156" s="466"/>
      <c r="I156" s="466">
        <v>5</v>
      </c>
      <c r="J156" s="466"/>
    </row>
    <row r="157" spans="1:10" hidden="1" x14ac:dyDescent="0.2">
      <c r="A157" s="42"/>
      <c r="B157" s="495"/>
      <c r="C157" s="495"/>
      <c r="D157" s="495"/>
      <c r="E157" s="465"/>
      <c r="F157" s="465"/>
      <c r="G157" s="497"/>
      <c r="H157" s="497"/>
      <c r="I157" s="528">
        <f>E157:E157*G157</f>
        <v>0</v>
      </c>
      <c r="J157" s="528"/>
    </row>
    <row r="158" spans="1:10" hidden="1" x14ac:dyDescent="0.2">
      <c r="A158" s="42"/>
      <c r="B158" s="495"/>
      <c r="C158" s="495"/>
      <c r="D158" s="495"/>
      <c r="E158" s="465"/>
      <c r="F158" s="465"/>
      <c r="G158" s="497"/>
      <c r="H158" s="497"/>
      <c r="I158" s="528">
        <f t="shared" ref="I158:I162" si="8">E158:E158*G158</f>
        <v>0</v>
      </c>
      <c r="J158" s="528"/>
    </row>
    <row r="159" spans="1:10" hidden="1" x14ac:dyDescent="0.2">
      <c r="A159" s="42"/>
      <c r="B159" s="495"/>
      <c r="C159" s="495"/>
      <c r="D159" s="495"/>
      <c r="E159" s="465"/>
      <c r="F159" s="465"/>
      <c r="G159" s="497"/>
      <c r="H159" s="497"/>
      <c r="I159" s="528">
        <f t="shared" si="8"/>
        <v>0</v>
      </c>
      <c r="J159" s="528"/>
    </row>
    <row r="160" spans="1:10" hidden="1" x14ac:dyDescent="0.2">
      <c r="A160" s="42"/>
      <c r="B160" s="495"/>
      <c r="C160" s="495"/>
      <c r="D160" s="495"/>
      <c r="E160" s="465"/>
      <c r="F160" s="465"/>
      <c r="G160" s="497"/>
      <c r="H160" s="497"/>
      <c r="I160" s="528">
        <f t="shared" si="8"/>
        <v>0</v>
      </c>
      <c r="J160" s="528"/>
    </row>
    <row r="161" spans="1:11" hidden="1" x14ac:dyDescent="0.2">
      <c r="A161" s="42"/>
      <c r="B161" s="495"/>
      <c r="C161" s="495"/>
      <c r="D161" s="495"/>
      <c r="E161" s="465"/>
      <c r="F161" s="465"/>
      <c r="G161" s="497"/>
      <c r="H161" s="497"/>
      <c r="I161" s="528">
        <f t="shared" si="8"/>
        <v>0</v>
      </c>
      <c r="J161" s="528"/>
    </row>
    <row r="162" spans="1:11" hidden="1" x14ac:dyDescent="0.2">
      <c r="A162" s="42"/>
      <c r="B162" s="495"/>
      <c r="C162" s="495"/>
      <c r="D162" s="495"/>
      <c r="E162" s="465"/>
      <c r="F162" s="465"/>
      <c r="G162" s="497"/>
      <c r="H162" s="497"/>
      <c r="I162" s="528">
        <f t="shared" si="8"/>
        <v>0</v>
      </c>
      <c r="J162" s="528"/>
    </row>
    <row r="163" spans="1:11" hidden="1" x14ac:dyDescent="0.2">
      <c r="A163" s="42"/>
      <c r="B163" s="465" t="s">
        <v>13</v>
      </c>
      <c r="C163" s="465"/>
      <c r="D163" s="465"/>
      <c r="E163" s="465" t="s">
        <v>14</v>
      </c>
      <c r="F163" s="465"/>
      <c r="G163" s="497" t="s">
        <v>14</v>
      </c>
      <c r="H163" s="497"/>
      <c r="I163" s="528">
        <f>SUM(I157:J162)</f>
        <v>0</v>
      </c>
      <c r="J163" s="497"/>
    </row>
    <row r="164" spans="1:11" hidden="1" x14ac:dyDescent="0.2"/>
    <row r="165" spans="1:11" hidden="1" x14ac:dyDescent="0.2">
      <c r="C165" s="36" t="s">
        <v>77</v>
      </c>
    </row>
    <row r="166" spans="1:11" hidden="1" x14ac:dyDescent="0.2"/>
    <row r="167" spans="1:11" ht="34.9" hidden="1" customHeight="1" x14ac:dyDescent="0.2">
      <c r="A167" s="182" t="s">
        <v>3</v>
      </c>
      <c r="B167" s="465" t="s">
        <v>51</v>
      </c>
      <c r="C167" s="465"/>
      <c r="D167" s="465" t="s">
        <v>78</v>
      </c>
      <c r="E167" s="465"/>
      <c r="F167" s="183" t="s">
        <v>79</v>
      </c>
      <c r="G167" s="497" t="s">
        <v>80</v>
      </c>
      <c r="H167" s="497"/>
      <c r="I167" s="465" t="s">
        <v>71</v>
      </c>
      <c r="J167" s="465"/>
    </row>
    <row r="168" spans="1:11" s="58" customFormat="1" ht="9.6" hidden="1" customHeight="1" x14ac:dyDescent="0.2">
      <c r="A168" s="50">
        <v>1</v>
      </c>
      <c r="B168" s="530">
        <v>2</v>
      </c>
      <c r="C168" s="530"/>
      <c r="D168" s="530">
        <v>3</v>
      </c>
      <c r="E168" s="530"/>
      <c r="F168" s="50">
        <v>4</v>
      </c>
      <c r="G168" s="466">
        <v>5</v>
      </c>
      <c r="H168" s="466"/>
      <c r="I168" s="530">
        <v>6</v>
      </c>
      <c r="J168" s="530"/>
    </row>
    <row r="169" spans="1:11" hidden="1" x14ac:dyDescent="0.2">
      <c r="A169" s="186">
        <v>1</v>
      </c>
      <c r="B169" s="495"/>
      <c r="C169" s="495"/>
      <c r="D169" s="452"/>
      <c r="E169" s="452"/>
      <c r="F169" s="56"/>
      <c r="G169" s="480"/>
      <c r="H169" s="480"/>
      <c r="I169" s="452">
        <f>F169*G169*D169</f>
        <v>0</v>
      </c>
      <c r="J169" s="452"/>
    </row>
    <row r="170" spans="1:11" hidden="1" x14ac:dyDescent="0.2">
      <c r="A170" s="186">
        <v>2</v>
      </c>
      <c r="B170" s="495"/>
      <c r="C170" s="495"/>
      <c r="D170" s="452"/>
      <c r="E170" s="452"/>
      <c r="F170" s="56"/>
      <c r="G170" s="480"/>
      <c r="H170" s="480"/>
      <c r="I170" s="452">
        <f>F170*G170*D170</f>
        <v>0</v>
      </c>
      <c r="J170" s="452"/>
    </row>
    <row r="171" spans="1:11" hidden="1" x14ac:dyDescent="0.2">
      <c r="A171" s="186">
        <v>3</v>
      </c>
      <c r="B171" s="495"/>
      <c r="C171" s="495"/>
      <c r="D171" s="452"/>
      <c r="E171" s="452"/>
      <c r="F171" s="56"/>
      <c r="G171" s="480"/>
      <c r="H171" s="480"/>
      <c r="I171" s="452">
        <f t="shared" ref="I171:I173" si="9">F171*G171*D171</f>
        <v>0</v>
      </c>
      <c r="J171" s="452"/>
    </row>
    <row r="172" spans="1:11" hidden="1" x14ac:dyDescent="0.2">
      <c r="A172" s="186">
        <v>4</v>
      </c>
      <c r="B172" s="495"/>
      <c r="C172" s="495"/>
      <c r="D172" s="452"/>
      <c r="E172" s="452"/>
      <c r="F172" s="56"/>
      <c r="G172" s="480"/>
      <c r="H172" s="480"/>
      <c r="I172" s="452">
        <f t="shared" si="9"/>
        <v>0</v>
      </c>
      <c r="J172" s="452"/>
    </row>
    <row r="173" spans="1:11" hidden="1" x14ac:dyDescent="0.2">
      <c r="A173" s="186">
        <v>5</v>
      </c>
      <c r="B173" s="495"/>
      <c r="C173" s="495"/>
      <c r="D173" s="452"/>
      <c r="E173" s="452"/>
      <c r="F173" s="56"/>
      <c r="G173" s="480"/>
      <c r="H173" s="480"/>
      <c r="I173" s="452">
        <f t="shared" si="9"/>
        <v>0</v>
      </c>
      <c r="J173" s="452"/>
    </row>
    <row r="174" spans="1:11" hidden="1" x14ac:dyDescent="0.2">
      <c r="A174" s="186"/>
      <c r="B174" s="465" t="s">
        <v>13</v>
      </c>
      <c r="C174" s="465"/>
      <c r="D174" s="452" t="s">
        <v>14</v>
      </c>
      <c r="E174" s="452"/>
      <c r="F174" s="56" t="s">
        <v>14</v>
      </c>
      <c r="G174" s="480" t="s">
        <v>14</v>
      </c>
      <c r="H174" s="480"/>
      <c r="I174" s="452">
        <f>SUM(I169:J173)</f>
        <v>0</v>
      </c>
      <c r="J174" s="452"/>
      <c r="K174" s="45"/>
    </row>
    <row r="175" spans="1:11" hidden="1" x14ac:dyDescent="0.2"/>
    <row r="176" spans="1:11" hidden="1" x14ac:dyDescent="0.2">
      <c r="C176" s="36" t="s">
        <v>76</v>
      </c>
    </row>
    <row r="177" spans="1:10" hidden="1" x14ac:dyDescent="0.2"/>
    <row r="178" spans="1:10" ht="24.6" hidden="1" customHeight="1" x14ac:dyDescent="0.2">
      <c r="A178" s="43" t="s">
        <v>3</v>
      </c>
      <c r="B178" s="465" t="s">
        <v>51</v>
      </c>
      <c r="C178" s="465"/>
      <c r="D178" s="465"/>
      <c r="E178" s="465" t="s">
        <v>81</v>
      </c>
      <c r="F178" s="465"/>
      <c r="G178" s="465" t="s">
        <v>82</v>
      </c>
      <c r="H178" s="465"/>
      <c r="I178" s="465" t="s">
        <v>83</v>
      </c>
      <c r="J178" s="465"/>
    </row>
    <row r="179" spans="1:10" hidden="1" x14ac:dyDescent="0.2">
      <c r="A179" s="42">
        <v>1</v>
      </c>
      <c r="B179" s="465">
        <v>2</v>
      </c>
      <c r="C179" s="465"/>
      <c r="D179" s="465"/>
      <c r="E179" s="465">
        <v>3</v>
      </c>
      <c r="F179" s="465"/>
      <c r="G179" s="497">
        <v>4</v>
      </c>
      <c r="H179" s="497"/>
      <c r="I179" s="497">
        <v>5</v>
      </c>
      <c r="J179" s="497"/>
    </row>
    <row r="180" spans="1:10" hidden="1" x14ac:dyDescent="0.2">
      <c r="A180" s="42"/>
      <c r="B180" s="495"/>
      <c r="C180" s="495"/>
      <c r="D180" s="495"/>
      <c r="E180" s="465"/>
      <c r="F180" s="465"/>
      <c r="G180" s="497"/>
      <c r="H180" s="497"/>
      <c r="I180" s="528">
        <f>E180:E180*G180</f>
        <v>0</v>
      </c>
      <c r="J180" s="528"/>
    </row>
    <row r="181" spans="1:10" hidden="1" x14ac:dyDescent="0.2">
      <c r="A181" s="42"/>
      <c r="B181" s="495"/>
      <c r="C181" s="495"/>
      <c r="D181" s="495"/>
      <c r="E181" s="465"/>
      <c r="F181" s="465"/>
      <c r="G181" s="497"/>
      <c r="H181" s="497"/>
      <c r="I181" s="528">
        <f t="shared" ref="I181:I185" si="10">E181:E181*G181</f>
        <v>0</v>
      </c>
      <c r="J181" s="528"/>
    </row>
    <row r="182" spans="1:10" hidden="1" x14ac:dyDescent="0.2">
      <c r="A182" s="42"/>
      <c r="B182" s="495"/>
      <c r="C182" s="495"/>
      <c r="D182" s="495"/>
      <c r="E182" s="465"/>
      <c r="F182" s="465"/>
      <c r="G182" s="497"/>
      <c r="H182" s="497"/>
      <c r="I182" s="528">
        <f t="shared" si="10"/>
        <v>0</v>
      </c>
      <c r="J182" s="528"/>
    </row>
    <row r="183" spans="1:10" hidden="1" x14ac:dyDescent="0.2">
      <c r="A183" s="42"/>
      <c r="B183" s="495"/>
      <c r="C183" s="495"/>
      <c r="D183" s="495"/>
      <c r="E183" s="465"/>
      <c r="F183" s="465"/>
      <c r="G183" s="497"/>
      <c r="H183" s="497"/>
      <c r="I183" s="528">
        <f t="shared" si="10"/>
        <v>0</v>
      </c>
      <c r="J183" s="528"/>
    </row>
    <row r="184" spans="1:10" hidden="1" x14ac:dyDescent="0.2">
      <c r="A184" s="42"/>
      <c r="B184" s="495"/>
      <c r="C184" s="495"/>
      <c r="D184" s="495"/>
      <c r="E184" s="465"/>
      <c r="F184" s="465"/>
      <c r="G184" s="497"/>
      <c r="H184" s="497"/>
      <c r="I184" s="528">
        <f t="shared" si="10"/>
        <v>0</v>
      </c>
      <c r="J184" s="528"/>
    </row>
    <row r="185" spans="1:10" hidden="1" x14ac:dyDescent="0.2">
      <c r="A185" s="42"/>
      <c r="B185" s="495"/>
      <c r="C185" s="495"/>
      <c r="D185" s="495"/>
      <c r="E185" s="465"/>
      <c r="F185" s="465"/>
      <c r="G185" s="497"/>
      <c r="H185" s="497"/>
      <c r="I185" s="528">
        <f t="shared" si="10"/>
        <v>0</v>
      </c>
      <c r="J185" s="528"/>
    </row>
    <row r="186" spans="1:10" hidden="1" x14ac:dyDescent="0.2">
      <c r="A186" s="42"/>
      <c r="B186" s="465" t="s">
        <v>13</v>
      </c>
      <c r="C186" s="465"/>
      <c r="D186" s="465"/>
      <c r="E186" s="465" t="s">
        <v>14</v>
      </c>
      <c r="F186" s="465"/>
      <c r="G186" s="497" t="s">
        <v>14</v>
      </c>
      <c r="H186" s="497"/>
      <c r="I186" s="528">
        <f>SUM(I180:J185)</f>
        <v>0</v>
      </c>
      <c r="J186" s="497"/>
    </row>
    <row r="187" spans="1:10" hidden="1" x14ac:dyDescent="0.2"/>
    <row r="188" spans="1:10" x14ac:dyDescent="0.2">
      <c r="C188" s="36" t="s">
        <v>170</v>
      </c>
    </row>
    <row r="190" spans="1:10" ht="28.15" customHeight="1" x14ac:dyDescent="0.2">
      <c r="A190" s="43" t="s">
        <v>3</v>
      </c>
      <c r="B190" s="465" t="s">
        <v>16</v>
      </c>
      <c r="C190" s="465"/>
      <c r="D190" s="465"/>
      <c r="E190" s="465" t="s">
        <v>84</v>
      </c>
      <c r="F190" s="465"/>
      <c r="G190" s="465" t="s">
        <v>85</v>
      </c>
      <c r="H190" s="465"/>
      <c r="I190" s="465" t="s">
        <v>86</v>
      </c>
      <c r="J190" s="465"/>
    </row>
    <row r="191" spans="1:10" x14ac:dyDescent="0.2">
      <c r="A191" s="42">
        <v>1</v>
      </c>
      <c r="B191" s="487">
        <v>2</v>
      </c>
      <c r="C191" s="487"/>
      <c r="D191" s="487"/>
      <c r="E191" s="487">
        <v>3</v>
      </c>
      <c r="F191" s="487"/>
      <c r="G191" s="468">
        <v>4</v>
      </c>
      <c r="H191" s="468"/>
      <c r="I191" s="468">
        <v>5</v>
      </c>
      <c r="J191" s="468"/>
    </row>
    <row r="192" spans="1:10" x14ac:dyDescent="0.2">
      <c r="A192" s="42">
        <v>1</v>
      </c>
      <c r="B192" s="463" t="s">
        <v>350</v>
      </c>
      <c r="C192" s="463"/>
      <c r="D192" s="463"/>
      <c r="E192" s="452"/>
      <c r="F192" s="452"/>
      <c r="G192" s="468">
        <v>2</v>
      </c>
      <c r="H192" s="468"/>
      <c r="I192" s="480"/>
      <c r="J192" s="480"/>
    </row>
    <row r="193" spans="1:11" ht="35.25" hidden="1" customHeight="1" x14ac:dyDescent="0.2">
      <c r="A193" s="42">
        <v>2</v>
      </c>
      <c r="B193" s="463"/>
      <c r="C193" s="463"/>
      <c r="D193" s="463"/>
      <c r="E193" s="452"/>
      <c r="F193" s="452"/>
      <c r="G193" s="487">
        <v>2</v>
      </c>
      <c r="H193" s="487"/>
      <c r="I193" s="452"/>
      <c r="J193" s="452"/>
    </row>
    <row r="194" spans="1:11" hidden="1" x14ac:dyDescent="0.2">
      <c r="A194" s="42">
        <v>3</v>
      </c>
      <c r="B194" s="463"/>
      <c r="C194" s="463"/>
      <c r="D194" s="463"/>
      <c r="E194" s="452"/>
      <c r="F194" s="452"/>
      <c r="G194" s="468">
        <v>1</v>
      </c>
      <c r="H194" s="468"/>
      <c r="I194" s="480"/>
      <c r="J194" s="480"/>
    </row>
    <row r="195" spans="1:11" ht="24.6" hidden="1" customHeight="1" x14ac:dyDescent="0.2">
      <c r="A195" s="42">
        <v>4</v>
      </c>
      <c r="B195" s="463"/>
      <c r="C195" s="463"/>
      <c r="D195" s="463"/>
      <c r="E195" s="452"/>
      <c r="F195" s="452"/>
      <c r="G195" s="468"/>
      <c r="H195" s="468"/>
      <c r="I195" s="480"/>
      <c r="J195" s="480"/>
    </row>
    <row r="196" spans="1:11" hidden="1" x14ac:dyDescent="0.2">
      <c r="A196" s="42">
        <v>5</v>
      </c>
      <c r="B196" s="463"/>
      <c r="C196" s="463"/>
      <c r="D196" s="463"/>
      <c r="E196" s="452"/>
      <c r="F196" s="452"/>
      <c r="G196" s="468"/>
      <c r="H196" s="468"/>
      <c r="I196" s="480"/>
      <c r="J196" s="480"/>
    </row>
    <row r="197" spans="1:11" hidden="1" x14ac:dyDescent="0.2">
      <c r="A197" s="42">
        <v>6</v>
      </c>
      <c r="B197" s="463"/>
      <c r="C197" s="463"/>
      <c r="D197" s="463"/>
      <c r="E197" s="452"/>
      <c r="F197" s="452"/>
      <c r="G197" s="468"/>
      <c r="H197" s="468"/>
      <c r="I197" s="480"/>
      <c r="J197" s="480"/>
    </row>
    <row r="198" spans="1:11" hidden="1" x14ac:dyDescent="0.2">
      <c r="A198" s="42">
        <v>7</v>
      </c>
      <c r="B198" s="463"/>
      <c r="C198" s="463"/>
      <c r="D198" s="463"/>
      <c r="E198" s="452"/>
      <c r="F198" s="452"/>
      <c r="G198" s="468"/>
      <c r="H198" s="468"/>
      <c r="I198" s="480"/>
      <c r="J198" s="480"/>
    </row>
    <row r="199" spans="1:11" hidden="1" x14ac:dyDescent="0.2">
      <c r="A199" s="42">
        <v>8</v>
      </c>
      <c r="B199" s="463"/>
      <c r="C199" s="463"/>
      <c r="D199" s="463"/>
      <c r="E199" s="452"/>
      <c r="F199" s="452"/>
      <c r="G199" s="468"/>
      <c r="H199" s="468"/>
      <c r="I199" s="480"/>
      <c r="J199" s="480"/>
    </row>
    <row r="200" spans="1:11" hidden="1" x14ac:dyDescent="0.2">
      <c r="A200" s="42">
        <v>9</v>
      </c>
      <c r="B200" s="463"/>
      <c r="C200" s="463"/>
      <c r="D200" s="463"/>
      <c r="E200" s="452"/>
      <c r="F200" s="452"/>
      <c r="G200" s="468"/>
      <c r="H200" s="468"/>
      <c r="I200" s="480"/>
      <c r="J200" s="480"/>
    </row>
    <row r="201" spans="1:11" hidden="1" x14ac:dyDescent="0.2">
      <c r="A201" s="42">
        <v>10</v>
      </c>
      <c r="B201" s="463"/>
      <c r="C201" s="463"/>
      <c r="D201" s="463"/>
      <c r="E201" s="452"/>
      <c r="F201" s="452"/>
      <c r="G201" s="468"/>
      <c r="H201" s="468"/>
      <c r="I201" s="480"/>
      <c r="J201" s="480"/>
    </row>
    <row r="202" spans="1:11" hidden="1" x14ac:dyDescent="0.2">
      <c r="A202" s="42">
        <v>11</v>
      </c>
      <c r="B202" s="463"/>
      <c r="C202" s="463"/>
      <c r="D202" s="463"/>
      <c r="E202" s="452"/>
      <c r="F202" s="452"/>
      <c r="G202" s="468"/>
      <c r="H202" s="468"/>
      <c r="I202" s="480"/>
      <c r="J202" s="480"/>
    </row>
    <row r="203" spans="1:11" hidden="1" x14ac:dyDescent="0.2">
      <c r="A203" s="42">
        <v>12</v>
      </c>
      <c r="B203" s="463"/>
      <c r="C203" s="463"/>
      <c r="D203" s="463"/>
      <c r="E203" s="452"/>
      <c r="F203" s="452"/>
      <c r="G203" s="468"/>
      <c r="H203" s="468"/>
      <c r="I203" s="480"/>
      <c r="J203" s="480"/>
    </row>
    <row r="204" spans="1:11" hidden="1" x14ac:dyDescent="0.2">
      <c r="A204" s="42">
        <v>13</v>
      </c>
      <c r="B204" s="463"/>
      <c r="C204" s="463"/>
      <c r="D204" s="463"/>
      <c r="E204" s="452"/>
      <c r="F204" s="452"/>
      <c r="G204" s="468"/>
      <c r="H204" s="468"/>
      <c r="I204" s="480"/>
      <c r="J204" s="480"/>
    </row>
    <row r="205" spans="1:11" hidden="1" x14ac:dyDescent="0.2">
      <c r="A205" s="42">
        <v>14</v>
      </c>
      <c r="B205" s="463"/>
      <c r="C205" s="463"/>
      <c r="D205" s="463"/>
      <c r="E205" s="452"/>
      <c r="F205" s="452"/>
      <c r="G205" s="468"/>
      <c r="H205" s="468"/>
      <c r="I205" s="480"/>
      <c r="J205" s="480"/>
    </row>
    <row r="206" spans="1:11" x14ac:dyDescent="0.2">
      <c r="A206" s="42"/>
      <c r="B206" s="463" t="s">
        <v>13</v>
      </c>
      <c r="C206" s="463"/>
      <c r="D206" s="463"/>
      <c r="E206" s="452" t="s">
        <v>14</v>
      </c>
      <c r="F206" s="452"/>
      <c r="G206" s="480" t="s">
        <v>14</v>
      </c>
      <c r="H206" s="480"/>
      <c r="I206" s="480">
        <f>SUM(I192:J205)</f>
        <v>0</v>
      </c>
      <c r="J206" s="480"/>
      <c r="K206" s="45"/>
    </row>
    <row r="207" spans="1:11" x14ac:dyDescent="0.2">
      <c r="B207" s="59"/>
      <c r="C207" s="59"/>
      <c r="D207" s="59"/>
      <c r="E207" s="45"/>
      <c r="F207" s="45"/>
      <c r="G207" s="45"/>
      <c r="H207" s="45"/>
      <c r="I207" s="45"/>
      <c r="J207" s="45"/>
    </row>
    <row r="208" spans="1:11" hidden="1" x14ac:dyDescent="0.2">
      <c r="B208" s="185"/>
      <c r="C208" s="185" t="s">
        <v>171</v>
      </c>
      <c r="D208" s="185"/>
    </row>
    <row r="209" spans="1:10" hidden="1" x14ac:dyDescent="0.2">
      <c r="B209" s="185"/>
      <c r="C209" s="185"/>
      <c r="D209" s="185"/>
    </row>
    <row r="210" spans="1:10" ht="22.15" hidden="1" customHeight="1" x14ac:dyDescent="0.2">
      <c r="A210" s="43" t="s">
        <v>3</v>
      </c>
      <c r="B210" s="508" t="s">
        <v>16</v>
      </c>
      <c r="C210" s="509"/>
      <c r="D210" s="509"/>
      <c r="E210" s="509"/>
      <c r="F210" s="510"/>
      <c r="G210" s="465" t="s">
        <v>87</v>
      </c>
      <c r="H210" s="465"/>
      <c r="I210" s="465" t="s">
        <v>88</v>
      </c>
      <c r="J210" s="465"/>
    </row>
    <row r="211" spans="1:10" hidden="1" x14ac:dyDescent="0.2">
      <c r="A211" s="42">
        <v>1</v>
      </c>
      <c r="B211" s="508">
        <v>2</v>
      </c>
      <c r="C211" s="509"/>
      <c r="D211" s="509"/>
      <c r="E211" s="509"/>
      <c r="F211" s="510"/>
      <c r="G211" s="497">
        <v>3</v>
      </c>
      <c r="H211" s="497"/>
      <c r="I211" s="497">
        <v>4</v>
      </c>
      <c r="J211" s="497"/>
    </row>
    <row r="212" spans="1:10" hidden="1" x14ac:dyDescent="0.2">
      <c r="A212" s="42">
        <v>1</v>
      </c>
      <c r="B212" s="476"/>
      <c r="C212" s="477"/>
      <c r="D212" s="477"/>
      <c r="E212" s="477"/>
      <c r="F212" s="478"/>
      <c r="G212" s="468"/>
      <c r="H212" s="468"/>
      <c r="I212" s="480"/>
      <c r="J212" s="480"/>
    </row>
    <row r="213" spans="1:10" hidden="1" x14ac:dyDescent="0.2">
      <c r="A213" s="42">
        <v>2</v>
      </c>
      <c r="B213" s="476"/>
      <c r="C213" s="477"/>
      <c r="D213" s="477"/>
      <c r="E213" s="477"/>
      <c r="F213" s="478"/>
      <c r="G213" s="468"/>
      <c r="H213" s="468"/>
      <c r="I213" s="480"/>
      <c r="J213" s="480"/>
    </row>
    <row r="214" spans="1:10" hidden="1" x14ac:dyDescent="0.2">
      <c r="A214" s="42">
        <v>3</v>
      </c>
      <c r="B214" s="476"/>
      <c r="C214" s="477"/>
      <c r="D214" s="477"/>
      <c r="E214" s="477"/>
      <c r="F214" s="478"/>
      <c r="G214" s="468"/>
      <c r="H214" s="468"/>
      <c r="I214" s="480"/>
      <c r="J214" s="480"/>
    </row>
    <row r="215" spans="1:10" hidden="1" x14ac:dyDescent="0.2">
      <c r="A215" s="42">
        <v>4</v>
      </c>
      <c r="B215" s="476"/>
      <c r="C215" s="477"/>
      <c r="D215" s="477"/>
      <c r="E215" s="477"/>
      <c r="F215" s="478"/>
      <c r="G215" s="468"/>
      <c r="H215" s="468"/>
      <c r="I215" s="480"/>
      <c r="J215" s="480"/>
    </row>
    <row r="216" spans="1:10" hidden="1" x14ac:dyDescent="0.2">
      <c r="A216" s="42">
        <v>5</v>
      </c>
      <c r="B216" s="476"/>
      <c r="C216" s="477"/>
      <c r="D216" s="477"/>
      <c r="E216" s="477"/>
      <c r="F216" s="478"/>
      <c r="G216" s="468"/>
      <c r="H216" s="468"/>
      <c r="I216" s="480"/>
      <c r="J216" s="480"/>
    </row>
    <row r="217" spans="1:10" hidden="1" x14ac:dyDescent="0.2">
      <c r="A217" s="42">
        <v>6</v>
      </c>
      <c r="B217" s="476"/>
      <c r="C217" s="477"/>
      <c r="D217" s="477"/>
      <c r="E217" s="477"/>
      <c r="F217" s="478"/>
      <c r="G217" s="468"/>
      <c r="H217" s="468"/>
      <c r="I217" s="480"/>
      <c r="J217" s="480"/>
    </row>
    <row r="218" spans="1:10" hidden="1" x14ac:dyDescent="0.2">
      <c r="A218" s="42">
        <v>7</v>
      </c>
      <c r="B218" s="476"/>
      <c r="C218" s="477"/>
      <c r="D218" s="477"/>
      <c r="E218" s="477"/>
      <c r="F218" s="478"/>
      <c r="G218" s="468"/>
      <c r="H218" s="468"/>
      <c r="I218" s="480"/>
      <c r="J218" s="480"/>
    </row>
    <row r="219" spans="1:10" hidden="1" x14ac:dyDescent="0.2">
      <c r="A219" s="42">
        <v>8</v>
      </c>
      <c r="B219" s="476"/>
      <c r="C219" s="477"/>
      <c r="D219" s="477"/>
      <c r="E219" s="477"/>
      <c r="F219" s="478"/>
      <c r="G219" s="468"/>
      <c r="H219" s="468"/>
      <c r="I219" s="480"/>
      <c r="J219" s="480"/>
    </row>
    <row r="220" spans="1:10" hidden="1" x14ac:dyDescent="0.2">
      <c r="A220" s="42">
        <v>9</v>
      </c>
      <c r="B220" s="476"/>
      <c r="C220" s="477"/>
      <c r="D220" s="477"/>
      <c r="E220" s="477"/>
      <c r="F220" s="478"/>
      <c r="G220" s="468"/>
      <c r="H220" s="468"/>
      <c r="I220" s="480"/>
      <c r="J220" s="480"/>
    </row>
    <row r="221" spans="1:10" hidden="1" x14ac:dyDescent="0.2">
      <c r="A221" s="42">
        <v>10</v>
      </c>
      <c r="B221" s="476"/>
      <c r="C221" s="477"/>
      <c r="D221" s="477"/>
      <c r="E221" s="477"/>
      <c r="F221" s="478"/>
      <c r="G221" s="468"/>
      <c r="H221" s="468"/>
      <c r="I221" s="480"/>
      <c r="J221" s="480"/>
    </row>
    <row r="222" spans="1:10" x14ac:dyDescent="0.2">
      <c r="A222" s="42"/>
      <c r="B222" s="508" t="s">
        <v>13</v>
      </c>
      <c r="C222" s="509"/>
      <c r="D222" s="509"/>
      <c r="E222" s="509"/>
      <c r="F222" s="510"/>
      <c r="G222" s="480" t="s">
        <v>14</v>
      </c>
      <c r="H222" s="480"/>
      <c r="I222" s="480">
        <f>SUM(I212:J221)</f>
        <v>0</v>
      </c>
      <c r="J222" s="480"/>
    </row>
    <row r="224" spans="1:10" hidden="1" x14ac:dyDescent="0.2">
      <c r="C224" s="36" t="s">
        <v>89</v>
      </c>
    </row>
    <row r="225" spans="1:13" hidden="1" x14ac:dyDescent="0.2"/>
    <row r="226" spans="1:13" ht="22.15" hidden="1" customHeight="1" x14ac:dyDescent="0.2">
      <c r="A226" s="43" t="s">
        <v>3</v>
      </c>
      <c r="B226" s="465" t="s">
        <v>16</v>
      </c>
      <c r="C226" s="465"/>
      <c r="D226" s="465"/>
      <c r="E226" s="465" t="s">
        <v>81</v>
      </c>
      <c r="F226" s="465"/>
      <c r="G226" s="465" t="s">
        <v>90</v>
      </c>
      <c r="H226" s="465"/>
      <c r="I226" s="465" t="s">
        <v>75</v>
      </c>
      <c r="J226" s="465"/>
    </row>
    <row r="227" spans="1:13" hidden="1" x14ac:dyDescent="0.2">
      <c r="A227" s="42">
        <v>1</v>
      </c>
      <c r="B227" s="487">
        <v>2</v>
      </c>
      <c r="C227" s="487"/>
      <c r="D227" s="487"/>
      <c r="E227" s="487">
        <v>3</v>
      </c>
      <c r="F227" s="487"/>
      <c r="G227" s="468">
        <v>4</v>
      </c>
      <c r="H227" s="468"/>
      <c r="I227" s="468">
        <v>5</v>
      </c>
      <c r="J227" s="468"/>
    </row>
    <row r="228" spans="1:13" ht="109.5" hidden="1" customHeight="1" x14ac:dyDescent="0.2">
      <c r="A228" s="42"/>
      <c r="B228" s="463"/>
      <c r="C228" s="463"/>
      <c r="D228" s="463"/>
      <c r="E228" s="487"/>
      <c r="F228" s="487"/>
      <c r="G228" s="452"/>
      <c r="H228" s="452"/>
      <c r="I228" s="452"/>
      <c r="J228" s="452"/>
      <c r="K228" s="45"/>
    </row>
    <row r="229" spans="1:13" hidden="1" x14ac:dyDescent="0.2">
      <c r="A229" s="42"/>
      <c r="B229" s="463"/>
      <c r="C229" s="463"/>
      <c r="D229" s="463"/>
      <c r="E229" s="487"/>
      <c r="F229" s="487"/>
      <c r="G229" s="480"/>
      <c r="H229" s="480"/>
      <c r="I229" s="480">
        <f t="shared" ref="I229:I237" si="11">E229:E229*G229</f>
        <v>0</v>
      </c>
      <c r="J229" s="480"/>
      <c r="M229" s="36" t="s">
        <v>35</v>
      </c>
    </row>
    <row r="230" spans="1:13" hidden="1" x14ac:dyDescent="0.2">
      <c r="A230" s="42"/>
      <c r="B230" s="463"/>
      <c r="C230" s="463"/>
      <c r="D230" s="463"/>
      <c r="E230" s="487"/>
      <c r="F230" s="487"/>
      <c r="G230" s="480"/>
      <c r="H230" s="480"/>
      <c r="I230" s="480">
        <f t="shared" si="11"/>
        <v>0</v>
      </c>
      <c r="J230" s="480"/>
    </row>
    <row r="231" spans="1:13" hidden="1" x14ac:dyDescent="0.2">
      <c r="A231" s="42"/>
      <c r="B231" s="463"/>
      <c r="C231" s="463"/>
      <c r="D231" s="463"/>
      <c r="E231" s="487"/>
      <c r="F231" s="487"/>
      <c r="G231" s="480"/>
      <c r="H231" s="480"/>
      <c r="I231" s="480">
        <f t="shared" si="11"/>
        <v>0</v>
      </c>
      <c r="J231" s="480"/>
    </row>
    <row r="232" spans="1:13" hidden="1" x14ac:dyDescent="0.2">
      <c r="A232" s="42"/>
      <c r="B232" s="463"/>
      <c r="C232" s="463"/>
      <c r="D232" s="463"/>
      <c r="E232" s="487"/>
      <c r="F232" s="487"/>
      <c r="G232" s="480"/>
      <c r="H232" s="480"/>
      <c r="I232" s="480">
        <f t="shared" si="11"/>
        <v>0</v>
      </c>
      <c r="J232" s="480"/>
    </row>
    <row r="233" spans="1:13" hidden="1" x14ac:dyDescent="0.2">
      <c r="A233" s="42"/>
      <c r="B233" s="463"/>
      <c r="C233" s="463"/>
      <c r="D233" s="463"/>
      <c r="E233" s="487"/>
      <c r="F233" s="487"/>
      <c r="G233" s="480"/>
      <c r="H233" s="480"/>
      <c r="I233" s="480">
        <f t="shared" si="11"/>
        <v>0</v>
      </c>
      <c r="J233" s="480"/>
    </row>
    <row r="234" spans="1:13" hidden="1" x14ac:dyDescent="0.2">
      <c r="A234" s="42"/>
      <c r="B234" s="463"/>
      <c r="C234" s="463"/>
      <c r="D234" s="463"/>
      <c r="E234" s="487"/>
      <c r="F234" s="487"/>
      <c r="G234" s="480"/>
      <c r="H234" s="480"/>
      <c r="I234" s="480">
        <f t="shared" si="11"/>
        <v>0</v>
      </c>
      <c r="J234" s="480"/>
    </row>
    <row r="235" spans="1:13" hidden="1" x14ac:dyDescent="0.2">
      <c r="A235" s="42"/>
      <c r="B235" s="463"/>
      <c r="C235" s="463"/>
      <c r="D235" s="463"/>
      <c r="E235" s="487"/>
      <c r="F235" s="487"/>
      <c r="G235" s="480"/>
      <c r="H235" s="480"/>
      <c r="I235" s="480">
        <f t="shared" si="11"/>
        <v>0</v>
      </c>
      <c r="J235" s="480"/>
    </row>
    <row r="236" spans="1:13" hidden="1" x14ac:dyDescent="0.2">
      <c r="A236" s="42"/>
      <c r="B236" s="463"/>
      <c r="C236" s="463"/>
      <c r="D236" s="463"/>
      <c r="E236" s="487"/>
      <c r="F236" s="487"/>
      <c r="G236" s="480"/>
      <c r="H236" s="480"/>
      <c r="I236" s="480">
        <f t="shared" si="11"/>
        <v>0</v>
      </c>
      <c r="J236" s="480"/>
    </row>
    <row r="237" spans="1:13" hidden="1" x14ac:dyDescent="0.2">
      <c r="A237" s="42"/>
      <c r="B237" s="463"/>
      <c r="C237" s="463"/>
      <c r="D237" s="463"/>
      <c r="E237" s="487"/>
      <c r="F237" s="487"/>
      <c r="G237" s="480"/>
      <c r="H237" s="480"/>
      <c r="I237" s="480">
        <f t="shared" si="11"/>
        <v>0</v>
      </c>
      <c r="J237" s="480"/>
      <c r="K237" s="45"/>
      <c r="L237" s="45"/>
      <c r="M237" s="45"/>
    </row>
    <row r="238" spans="1:13" hidden="1" x14ac:dyDescent="0.2">
      <c r="A238" s="42"/>
      <c r="B238" s="463"/>
      <c r="C238" s="463"/>
      <c r="D238" s="463"/>
      <c r="E238" s="487"/>
      <c r="F238" s="487"/>
      <c r="G238" s="480" t="s">
        <v>14</v>
      </c>
      <c r="H238" s="480"/>
      <c r="I238" s="480">
        <f>SUM(I228:J237)</f>
        <v>0</v>
      </c>
      <c r="J238" s="480"/>
      <c r="L238" s="45" t="s">
        <v>35</v>
      </c>
      <c r="M238" s="45"/>
    </row>
    <row r="239" spans="1:13" hidden="1" x14ac:dyDescent="0.2">
      <c r="B239" s="185"/>
      <c r="C239" s="185"/>
      <c r="D239" s="185"/>
      <c r="K239" s="45"/>
      <c r="L239" s="45"/>
      <c r="M239" s="45"/>
    </row>
    <row r="240" spans="1:13" hidden="1" x14ac:dyDescent="0.2">
      <c r="K240" s="45" t="s">
        <v>249</v>
      </c>
      <c r="L240" s="45"/>
      <c r="M240" s="45"/>
    </row>
    <row r="241" spans="2:13" x14ac:dyDescent="0.2">
      <c r="B241" s="36" t="s">
        <v>183</v>
      </c>
      <c r="J241" s="45">
        <f>I238+I222+I206+I186+I174+I163+I148+I135+I120+J105+I90+J75+J56+J42+K28</f>
        <v>0</v>
      </c>
      <c r="K241" s="45">
        <f>'раздел 2'!G17</f>
        <v>0</v>
      </c>
      <c r="L241" s="45">
        <f>K241-J241</f>
        <v>0</v>
      </c>
      <c r="M241" s="45"/>
    </row>
    <row r="242" spans="2:13" x14ac:dyDescent="0.2">
      <c r="J242" s="45"/>
      <c r="K242" s="45"/>
      <c r="L242" s="45"/>
      <c r="M242" s="45"/>
    </row>
    <row r="243" spans="2:13" x14ac:dyDescent="0.2">
      <c r="K243" s="45"/>
      <c r="L243" s="45"/>
      <c r="M243" s="45"/>
    </row>
    <row r="244" spans="2:13" x14ac:dyDescent="0.2">
      <c r="K244" s="45"/>
      <c r="L244" s="45"/>
      <c r="M244" s="45"/>
    </row>
    <row r="245" spans="2:13" x14ac:dyDescent="0.2">
      <c r="K245" s="45"/>
      <c r="L245" s="45"/>
      <c r="M245" s="45"/>
    </row>
  </sheetData>
  <mergeCells count="489">
    <mergeCell ref="B237:D237"/>
    <mergeCell ref="E237:F237"/>
    <mergeCell ref="G237:H237"/>
    <mergeCell ref="I237:J237"/>
    <mergeCell ref="B238:D238"/>
    <mergeCell ref="E238:F238"/>
    <mergeCell ref="G238:H238"/>
    <mergeCell ref="I238:J238"/>
    <mergeCell ref="B235:D235"/>
    <mergeCell ref="E235:F235"/>
    <mergeCell ref="G235:H235"/>
    <mergeCell ref="I235:J235"/>
    <mergeCell ref="B236:D236"/>
    <mergeCell ref="E236:F236"/>
    <mergeCell ref="G236:H236"/>
    <mergeCell ref="I236:J236"/>
    <mergeCell ref="B233:D233"/>
    <mergeCell ref="E233:F233"/>
    <mergeCell ref="G233:H233"/>
    <mergeCell ref="I233:J233"/>
    <mergeCell ref="B234:D234"/>
    <mergeCell ref="E234:F234"/>
    <mergeCell ref="G234:H234"/>
    <mergeCell ref="I234:J234"/>
    <mergeCell ref="B231:D231"/>
    <mergeCell ref="E231:F231"/>
    <mergeCell ref="G231:H231"/>
    <mergeCell ref="I231:J231"/>
    <mergeCell ref="B232:D232"/>
    <mergeCell ref="E232:F232"/>
    <mergeCell ref="G232:H232"/>
    <mergeCell ref="I232:J232"/>
    <mergeCell ref="B229:D229"/>
    <mergeCell ref="E229:F229"/>
    <mergeCell ref="G229:H229"/>
    <mergeCell ref="I229:J229"/>
    <mergeCell ref="B230:D230"/>
    <mergeCell ref="E230:F230"/>
    <mergeCell ref="G230:H230"/>
    <mergeCell ref="I230:J230"/>
    <mergeCell ref="B227:D227"/>
    <mergeCell ref="E227:F227"/>
    <mergeCell ref="G227:H227"/>
    <mergeCell ref="I227:J227"/>
    <mergeCell ref="B228:D228"/>
    <mergeCell ref="E228:F228"/>
    <mergeCell ref="G228:H228"/>
    <mergeCell ref="I228:J228"/>
    <mergeCell ref="B222:F222"/>
    <mergeCell ref="G222:H222"/>
    <mergeCell ref="I222:J222"/>
    <mergeCell ref="B226:D226"/>
    <mergeCell ref="E226:F226"/>
    <mergeCell ref="G226:H226"/>
    <mergeCell ref="I226:J226"/>
    <mergeCell ref="B220:F220"/>
    <mergeCell ref="G220:H220"/>
    <mergeCell ref="I220:J220"/>
    <mergeCell ref="B221:F221"/>
    <mergeCell ref="G221:H221"/>
    <mergeCell ref="I221:J221"/>
    <mergeCell ref="B218:F218"/>
    <mergeCell ref="G218:H218"/>
    <mergeCell ref="I218:J218"/>
    <mergeCell ref="B219:F219"/>
    <mergeCell ref="G219:H219"/>
    <mergeCell ref="I219:J219"/>
    <mergeCell ref="B216:F216"/>
    <mergeCell ref="G216:H216"/>
    <mergeCell ref="I216:J216"/>
    <mergeCell ref="B217:F217"/>
    <mergeCell ref="G217:H217"/>
    <mergeCell ref="I217:J217"/>
    <mergeCell ref="B214:F214"/>
    <mergeCell ref="G214:H214"/>
    <mergeCell ref="I214:J214"/>
    <mergeCell ref="B215:F215"/>
    <mergeCell ref="G215:H215"/>
    <mergeCell ref="I215:J215"/>
    <mergeCell ref="B212:F212"/>
    <mergeCell ref="G212:H212"/>
    <mergeCell ref="I212:J212"/>
    <mergeCell ref="B213:F213"/>
    <mergeCell ref="G213:H213"/>
    <mergeCell ref="I213:J213"/>
    <mergeCell ref="B210:F210"/>
    <mergeCell ref="G210:H210"/>
    <mergeCell ref="I210:J210"/>
    <mergeCell ref="B211:F211"/>
    <mergeCell ref="G211:H211"/>
    <mergeCell ref="I211:J211"/>
    <mergeCell ref="B205:D205"/>
    <mergeCell ref="E205:F205"/>
    <mergeCell ref="G205:H205"/>
    <mergeCell ref="I205:J205"/>
    <mergeCell ref="B206:D206"/>
    <mergeCell ref="E206:F206"/>
    <mergeCell ref="G206:H206"/>
    <mergeCell ref="I206:J206"/>
    <mergeCell ref="B203:D203"/>
    <mergeCell ref="E203:F203"/>
    <mergeCell ref="G203:H203"/>
    <mergeCell ref="I203:J203"/>
    <mergeCell ref="B204:D204"/>
    <mergeCell ref="E204:F204"/>
    <mergeCell ref="G204:H204"/>
    <mergeCell ref="I204:J204"/>
    <mergeCell ref="B201:D201"/>
    <mergeCell ref="E201:F201"/>
    <mergeCell ref="G201:H201"/>
    <mergeCell ref="I201:J201"/>
    <mergeCell ref="B202:D202"/>
    <mergeCell ref="E202:F202"/>
    <mergeCell ref="G202:H202"/>
    <mergeCell ref="I202:J202"/>
    <mergeCell ref="B199:D199"/>
    <mergeCell ref="E199:F199"/>
    <mergeCell ref="G199:H199"/>
    <mergeCell ref="I199:J199"/>
    <mergeCell ref="B200:D200"/>
    <mergeCell ref="E200:F200"/>
    <mergeCell ref="G200:H200"/>
    <mergeCell ref="I200:J200"/>
    <mergeCell ref="B197:D197"/>
    <mergeCell ref="E197:F197"/>
    <mergeCell ref="G197:H197"/>
    <mergeCell ref="I197:J197"/>
    <mergeCell ref="B198:D198"/>
    <mergeCell ref="E198:F198"/>
    <mergeCell ref="G198:H198"/>
    <mergeCell ref="I198:J198"/>
    <mergeCell ref="B195:D195"/>
    <mergeCell ref="E195:F195"/>
    <mergeCell ref="G195:H195"/>
    <mergeCell ref="I195:J195"/>
    <mergeCell ref="B196:D196"/>
    <mergeCell ref="E196:F196"/>
    <mergeCell ref="G196:H196"/>
    <mergeCell ref="I196:J196"/>
    <mergeCell ref="B193:D193"/>
    <mergeCell ref="E193:F193"/>
    <mergeCell ref="G193:H193"/>
    <mergeCell ref="I193:J193"/>
    <mergeCell ref="B194:D194"/>
    <mergeCell ref="E194:F194"/>
    <mergeCell ref="G194:H194"/>
    <mergeCell ref="I194:J194"/>
    <mergeCell ref="B191:D191"/>
    <mergeCell ref="E191:F191"/>
    <mergeCell ref="G191:H191"/>
    <mergeCell ref="I191:J191"/>
    <mergeCell ref="B192:D192"/>
    <mergeCell ref="E192:F192"/>
    <mergeCell ref="G192:H192"/>
    <mergeCell ref="I192:J192"/>
    <mergeCell ref="B186:D186"/>
    <mergeCell ref="E186:F186"/>
    <mergeCell ref="G186:H186"/>
    <mergeCell ref="I186:J186"/>
    <mergeCell ref="B190:D190"/>
    <mergeCell ref="E190:F190"/>
    <mergeCell ref="G190:H190"/>
    <mergeCell ref="I190:J190"/>
    <mergeCell ref="B184:D184"/>
    <mergeCell ref="E184:F184"/>
    <mergeCell ref="G184:H184"/>
    <mergeCell ref="I184:J184"/>
    <mergeCell ref="B185:D185"/>
    <mergeCell ref="E185:F185"/>
    <mergeCell ref="G185:H185"/>
    <mergeCell ref="I185:J185"/>
    <mergeCell ref="B182:D182"/>
    <mergeCell ref="E182:F182"/>
    <mergeCell ref="G182:H182"/>
    <mergeCell ref="I182:J182"/>
    <mergeCell ref="B183:D183"/>
    <mergeCell ref="E183:F183"/>
    <mergeCell ref="G183:H183"/>
    <mergeCell ref="I183:J183"/>
    <mergeCell ref="B180:D180"/>
    <mergeCell ref="E180:F180"/>
    <mergeCell ref="G180:H180"/>
    <mergeCell ref="I180:J180"/>
    <mergeCell ref="B181:D181"/>
    <mergeCell ref="E181:F181"/>
    <mergeCell ref="G181:H181"/>
    <mergeCell ref="I181:J181"/>
    <mergeCell ref="B178:D178"/>
    <mergeCell ref="E178:F178"/>
    <mergeCell ref="G178:H178"/>
    <mergeCell ref="I178:J178"/>
    <mergeCell ref="B179:D179"/>
    <mergeCell ref="E179:F179"/>
    <mergeCell ref="G179:H179"/>
    <mergeCell ref="I179:J179"/>
    <mergeCell ref="B173:C173"/>
    <mergeCell ref="D173:E173"/>
    <mergeCell ref="G173:H173"/>
    <mergeCell ref="I173:J173"/>
    <mergeCell ref="B174:C174"/>
    <mergeCell ref="D174:E174"/>
    <mergeCell ref="G174:H174"/>
    <mergeCell ref="I174:J174"/>
    <mergeCell ref="B171:C171"/>
    <mergeCell ref="D171:E171"/>
    <mergeCell ref="G171:H171"/>
    <mergeCell ref="I171:J171"/>
    <mergeCell ref="B172:C172"/>
    <mergeCell ref="D172:E172"/>
    <mergeCell ref="G172:H172"/>
    <mergeCell ref="I172:J172"/>
    <mergeCell ref="B169:C169"/>
    <mergeCell ref="D169:E169"/>
    <mergeCell ref="G169:H169"/>
    <mergeCell ref="I169:J169"/>
    <mergeCell ref="B170:C170"/>
    <mergeCell ref="D170:E170"/>
    <mergeCell ref="G170:H170"/>
    <mergeCell ref="I170:J170"/>
    <mergeCell ref="B167:C167"/>
    <mergeCell ref="D167:E167"/>
    <mergeCell ref="G167:H167"/>
    <mergeCell ref="I167:J167"/>
    <mergeCell ref="B168:C168"/>
    <mergeCell ref="D168:E168"/>
    <mergeCell ref="G168:H168"/>
    <mergeCell ref="I168:J168"/>
    <mergeCell ref="B162:D162"/>
    <mergeCell ref="E162:F162"/>
    <mergeCell ref="G162:H162"/>
    <mergeCell ref="I162:J162"/>
    <mergeCell ref="B163:D163"/>
    <mergeCell ref="E163:F163"/>
    <mergeCell ref="G163:H163"/>
    <mergeCell ref="I163:J163"/>
    <mergeCell ref="B160:D160"/>
    <mergeCell ref="E160:F160"/>
    <mergeCell ref="G160:H160"/>
    <mergeCell ref="I160:J160"/>
    <mergeCell ref="B161:D161"/>
    <mergeCell ref="E161:F161"/>
    <mergeCell ref="G161:H161"/>
    <mergeCell ref="I161:J161"/>
    <mergeCell ref="B158:D158"/>
    <mergeCell ref="E158:F158"/>
    <mergeCell ref="G158:H158"/>
    <mergeCell ref="I158:J158"/>
    <mergeCell ref="B159:D159"/>
    <mergeCell ref="E159:F159"/>
    <mergeCell ref="G159:H159"/>
    <mergeCell ref="I159:J159"/>
    <mergeCell ref="B156:D156"/>
    <mergeCell ref="E156:F156"/>
    <mergeCell ref="G156:H156"/>
    <mergeCell ref="I156:J156"/>
    <mergeCell ref="B157:D157"/>
    <mergeCell ref="E157:F157"/>
    <mergeCell ref="G157:H157"/>
    <mergeCell ref="I157:J157"/>
    <mergeCell ref="B148:C148"/>
    <mergeCell ref="D148:E148"/>
    <mergeCell ref="G148:H148"/>
    <mergeCell ref="I148:J148"/>
    <mergeCell ref="B155:D155"/>
    <mergeCell ref="E155:F155"/>
    <mergeCell ref="G155:H155"/>
    <mergeCell ref="I155:J155"/>
    <mergeCell ref="B146:C146"/>
    <mergeCell ref="D146:E146"/>
    <mergeCell ref="G146:H146"/>
    <mergeCell ref="I146:J146"/>
    <mergeCell ref="B147:C147"/>
    <mergeCell ref="D147:E147"/>
    <mergeCell ref="G147:H147"/>
    <mergeCell ref="I147:J147"/>
    <mergeCell ref="B144:C144"/>
    <mergeCell ref="D144:E144"/>
    <mergeCell ref="G144:H144"/>
    <mergeCell ref="I144:J144"/>
    <mergeCell ref="B145:C145"/>
    <mergeCell ref="D145:E145"/>
    <mergeCell ref="G145:H145"/>
    <mergeCell ref="I145:J145"/>
    <mergeCell ref="B134:D134"/>
    <mergeCell ref="E134:F134"/>
    <mergeCell ref="G134:H134"/>
    <mergeCell ref="I134:J134"/>
    <mergeCell ref="B135:D135"/>
    <mergeCell ref="E135:F135"/>
    <mergeCell ref="G135:H135"/>
    <mergeCell ref="I135:J135"/>
    <mergeCell ref="B132:D132"/>
    <mergeCell ref="E132:F132"/>
    <mergeCell ref="G132:H132"/>
    <mergeCell ref="I132:J132"/>
    <mergeCell ref="B133:D133"/>
    <mergeCell ref="E133:F133"/>
    <mergeCell ref="G133:H133"/>
    <mergeCell ref="I133:J133"/>
    <mergeCell ref="B130:D130"/>
    <mergeCell ref="E130:F130"/>
    <mergeCell ref="G130:H130"/>
    <mergeCell ref="I130:J130"/>
    <mergeCell ref="B131:D131"/>
    <mergeCell ref="E131:F131"/>
    <mergeCell ref="G131:H131"/>
    <mergeCell ref="I131:J131"/>
    <mergeCell ref="B128:D128"/>
    <mergeCell ref="E128:F128"/>
    <mergeCell ref="G128:H128"/>
    <mergeCell ref="I128:J128"/>
    <mergeCell ref="B129:D129"/>
    <mergeCell ref="E129:F129"/>
    <mergeCell ref="G129:H129"/>
    <mergeCell ref="I129:J129"/>
    <mergeCell ref="B120:D120"/>
    <mergeCell ref="E120:F120"/>
    <mergeCell ref="G120:H120"/>
    <mergeCell ref="I120:J120"/>
    <mergeCell ref="B127:D127"/>
    <mergeCell ref="E127:F127"/>
    <mergeCell ref="G127:H127"/>
    <mergeCell ref="I127:J127"/>
    <mergeCell ref="B118:D118"/>
    <mergeCell ref="E118:F118"/>
    <mergeCell ref="G118:H118"/>
    <mergeCell ref="I118:J118"/>
    <mergeCell ref="B119:D119"/>
    <mergeCell ref="E119:F119"/>
    <mergeCell ref="G119:H119"/>
    <mergeCell ref="I119:J119"/>
    <mergeCell ref="B116:D116"/>
    <mergeCell ref="E116:F116"/>
    <mergeCell ref="G116:H116"/>
    <mergeCell ref="I116:J116"/>
    <mergeCell ref="B117:D117"/>
    <mergeCell ref="E117:F117"/>
    <mergeCell ref="G117:H117"/>
    <mergeCell ref="I117:J117"/>
    <mergeCell ref="B114:D114"/>
    <mergeCell ref="E114:F114"/>
    <mergeCell ref="G114:H114"/>
    <mergeCell ref="I114:J114"/>
    <mergeCell ref="B115:D115"/>
    <mergeCell ref="E115:F115"/>
    <mergeCell ref="G115:H115"/>
    <mergeCell ref="I115:J115"/>
    <mergeCell ref="B112:D112"/>
    <mergeCell ref="E112:F112"/>
    <mergeCell ref="G112:H112"/>
    <mergeCell ref="I112:J112"/>
    <mergeCell ref="B113:D113"/>
    <mergeCell ref="E113:F113"/>
    <mergeCell ref="G113:H113"/>
    <mergeCell ref="I113:J113"/>
    <mergeCell ref="B104:D104"/>
    <mergeCell ref="E104:F104"/>
    <mergeCell ref="H104:I104"/>
    <mergeCell ref="B105:D105"/>
    <mergeCell ref="E105:F105"/>
    <mergeCell ref="H105:I105"/>
    <mergeCell ref="B102:D102"/>
    <mergeCell ref="E102:F102"/>
    <mergeCell ref="H102:I102"/>
    <mergeCell ref="B103:D103"/>
    <mergeCell ref="E103:F103"/>
    <mergeCell ref="H103:I103"/>
    <mergeCell ref="B100:D100"/>
    <mergeCell ref="E100:F100"/>
    <mergeCell ref="H100:I100"/>
    <mergeCell ref="B101:D101"/>
    <mergeCell ref="E101:F101"/>
    <mergeCell ref="H101:I101"/>
    <mergeCell ref="B98:D98"/>
    <mergeCell ref="E98:F98"/>
    <mergeCell ref="H98:I98"/>
    <mergeCell ref="B99:D99"/>
    <mergeCell ref="E99:F99"/>
    <mergeCell ref="H99:I99"/>
    <mergeCell ref="B90:D90"/>
    <mergeCell ref="E90:F90"/>
    <mergeCell ref="G90:H90"/>
    <mergeCell ref="I90:J90"/>
    <mergeCell ref="B97:D97"/>
    <mergeCell ref="E97:F97"/>
    <mergeCell ref="H97:I97"/>
    <mergeCell ref="B88:D88"/>
    <mergeCell ref="E88:F88"/>
    <mergeCell ref="G88:H88"/>
    <mergeCell ref="I88:J88"/>
    <mergeCell ref="B89:D89"/>
    <mergeCell ref="E89:F89"/>
    <mergeCell ref="G89:H89"/>
    <mergeCell ref="I89:J89"/>
    <mergeCell ref="B86:D86"/>
    <mergeCell ref="E86:F86"/>
    <mergeCell ref="G86:H86"/>
    <mergeCell ref="I86:J86"/>
    <mergeCell ref="B87:D87"/>
    <mergeCell ref="E87:F87"/>
    <mergeCell ref="G87:H87"/>
    <mergeCell ref="I87:J87"/>
    <mergeCell ref="B84:D84"/>
    <mergeCell ref="E84:F84"/>
    <mergeCell ref="G84:H84"/>
    <mergeCell ref="I84:J84"/>
    <mergeCell ref="B85:D85"/>
    <mergeCell ref="E85:F85"/>
    <mergeCell ref="G85:H85"/>
    <mergeCell ref="I85:J85"/>
    <mergeCell ref="B76:H76"/>
    <mergeCell ref="B82:D82"/>
    <mergeCell ref="E82:F82"/>
    <mergeCell ref="G82:H82"/>
    <mergeCell ref="I82:J82"/>
    <mergeCell ref="B83:D83"/>
    <mergeCell ref="E83:F83"/>
    <mergeCell ref="G83:H83"/>
    <mergeCell ref="I83:J83"/>
    <mergeCell ref="B70:H70"/>
    <mergeCell ref="B71:H71"/>
    <mergeCell ref="B72:H72"/>
    <mergeCell ref="B73:H73"/>
    <mergeCell ref="B74:H74"/>
    <mergeCell ref="B75:H75"/>
    <mergeCell ref="B64:H64"/>
    <mergeCell ref="B65:H65"/>
    <mergeCell ref="B66:H66"/>
    <mergeCell ref="B67:H67"/>
    <mergeCell ref="B68:H68"/>
    <mergeCell ref="B69:H69"/>
    <mergeCell ref="B55:D55"/>
    <mergeCell ref="E55:G55"/>
    <mergeCell ref="A56:D56"/>
    <mergeCell ref="E56:G56"/>
    <mergeCell ref="B62:H62"/>
    <mergeCell ref="B63:H63"/>
    <mergeCell ref="B52:D52"/>
    <mergeCell ref="E52:G52"/>
    <mergeCell ref="B53:D53"/>
    <mergeCell ref="E53:G53"/>
    <mergeCell ref="B54:D54"/>
    <mergeCell ref="E54:G54"/>
    <mergeCell ref="B49:D49"/>
    <mergeCell ref="E49:G49"/>
    <mergeCell ref="B50:D50"/>
    <mergeCell ref="E50:G50"/>
    <mergeCell ref="B51:D51"/>
    <mergeCell ref="E51:G51"/>
    <mergeCell ref="B46:D46"/>
    <mergeCell ref="E46:G46"/>
    <mergeCell ref="B47:D47"/>
    <mergeCell ref="E47:G47"/>
    <mergeCell ref="B48:D48"/>
    <mergeCell ref="E48:G48"/>
    <mergeCell ref="B40:D40"/>
    <mergeCell ref="E40:G40"/>
    <mergeCell ref="B41:D41"/>
    <mergeCell ref="E41:G41"/>
    <mergeCell ref="A42:D42"/>
    <mergeCell ref="E42:G42"/>
    <mergeCell ref="B37:D37"/>
    <mergeCell ref="E37:G37"/>
    <mergeCell ref="B38:D38"/>
    <mergeCell ref="E38:G38"/>
    <mergeCell ref="B39:D39"/>
    <mergeCell ref="E39:G39"/>
    <mergeCell ref="B34:D34"/>
    <mergeCell ref="E34:G34"/>
    <mergeCell ref="B35:D35"/>
    <mergeCell ref="E35:G35"/>
    <mergeCell ref="B36:D36"/>
    <mergeCell ref="E36:G36"/>
    <mergeCell ref="E15:G15"/>
    <mergeCell ref="A28:B28"/>
    <mergeCell ref="B32:D32"/>
    <mergeCell ref="E32:G32"/>
    <mergeCell ref="B33:D33"/>
    <mergeCell ref="E33:G33"/>
    <mergeCell ref="C4:J5"/>
    <mergeCell ref="C6:J6"/>
    <mergeCell ref="A14:A16"/>
    <mergeCell ref="B14:B16"/>
    <mergeCell ref="C14:C16"/>
    <mergeCell ref="D14:G14"/>
    <mergeCell ref="H14:H16"/>
    <mergeCell ref="I14:I16"/>
    <mergeCell ref="J14:J16"/>
    <mergeCell ref="D15:D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zoomScaleNormal="100" zoomScaleSheetLayoutView="100" workbookViewId="0">
      <selection activeCell="G30" sqref="G30:H30"/>
    </sheetView>
  </sheetViews>
  <sheetFormatPr defaultColWidth="8.85546875" defaultRowHeight="15" x14ac:dyDescent="0.25"/>
  <cols>
    <col min="1" max="8" width="8.85546875" style="206"/>
    <col min="9" max="9" width="17.28515625" style="209" customWidth="1"/>
    <col min="10" max="10" width="12.5703125" style="206" customWidth="1"/>
    <col min="11" max="16384" width="8.85546875" style="206"/>
  </cols>
  <sheetData>
    <row r="1" spans="1:10" x14ac:dyDescent="0.25">
      <c r="A1" s="377" t="s">
        <v>416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x14ac:dyDescent="0.25">
      <c r="A2" s="377" t="s">
        <v>417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x14ac:dyDescent="0.25">
      <c r="A3" s="212"/>
      <c r="B3" s="212"/>
      <c r="C3" s="212"/>
      <c r="D3" s="212"/>
      <c r="E3" s="212"/>
      <c r="F3" s="212"/>
      <c r="G3" s="212"/>
      <c r="H3" s="212"/>
      <c r="I3" s="212"/>
      <c r="J3" s="212"/>
    </row>
    <row r="4" spans="1:10" x14ac:dyDescent="0.25">
      <c r="A4" s="213" t="s">
        <v>418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x14ac:dyDescent="0.25">
      <c r="A5" s="214" t="s">
        <v>424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0" x14ac:dyDescent="0.25">
      <c r="A6" s="214" t="s">
        <v>425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x14ac:dyDescent="0.25">
      <c r="A7" s="213" t="s">
        <v>419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x14ac:dyDescent="0.25">
      <c r="A8" s="214" t="s">
        <v>426</v>
      </c>
      <c r="B8" s="214"/>
      <c r="C8" s="214"/>
      <c r="D8" s="214"/>
      <c r="E8" s="214"/>
      <c r="F8" s="214"/>
      <c r="G8" s="214"/>
      <c r="H8" s="214"/>
      <c r="I8" s="214"/>
      <c r="J8" s="214"/>
    </row>
    <row r="9" spans="1:10" x14ac:dyDescent="0.25">
      <c r="A9" s="214" t="s">
        <v>427</v>
      </c>
      <c r="B9" s="214"/>
      <c r="C9" s="214"/>
      <c r="D9" s="214"/>
      <c r="E9" s="214"/>
      <c r="F9" s="214"/>
      <c r="G9" s="214"/>
      <c r="H9" s="214"/>
      <c r="I9" s="214"/>
      <c r="J9" s="214"/>
    </row>
    <row r="10" spans="1:10" x14ac:dyDescent="0.25">
      <c r="A10" s="214" t="s">
        <v>428</v>
      </c>
      <c r="B10" s="214"/>
      <c r="C10" s="214"/>
      <c r="D10" s="214"/>
      <c r="E10" s="214"/>
      <c r="F10" s="214"/>
      <c r="G10" s="214"/>
      <c r="H10" s="214"/>
      <c r="I10" s="214"/>
      <c r="J10" s="214"/>
    </row>
    <row r="11" spans="1:10" x14ac:dyDescent="0.25">
      <c r="A11" s="214" t="s">
        <v>429</v>
      </c>
      <c r="B11" s="214"/>
      <c r="C11" s="214"/>
      <c r="D11" s="214"/>
      <c r="E11" s="214"/>
      <c r="F11" s="214"/>
      <c r="G11" s="214"/>
      <c r="H11" s="214"/>
      <c r="I11" s="214"/>
      <c r="J11" s="214"/>
    </row>
    <row r="12" spans="1:10" x14ac:dyDescent="0.25">
      <c r="A12" s="214" t="s">
        <v>430</v>
      </c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0" x14ac:dyDescent="0.25">
      <c r="A13" s="214" t="s">
        <v>431</v>
      </c>
      <c r="B13" s="214"/>
      <c r="C13" s="214"/>
      <c r="D13" s="214"/>
      <c r="E13" s="214"/>
      <c r="F13" s="214"/>
      <c r="G13" s="214"/>
      <c r="H13" s="214"/>
      <c r="I13" s="214"/>
      <c r="J13" s="214"/>
    </row>
    <row r="14" spans="1:10" x14ac:dyDescent="0.25">
      <c r="A14" s="214" t="s">
        <v>432</v>
      </c>
      <c r="B14" s="214"/>
      <c r="C14" s="214"/>
      <c r="D14" s="214"/>
      <c r="E14" s="214"/>
      <c r="F14" s="214"/>
      <c r="G14" s="214"/>
      <c r="H14" s="214"/>
      <c r="I14" s="214"/>
      <c r="J14" s="214"/>
    </row>
    <row r="15" spans="1:10" x14ac:dyDescent="0.25">
      <c r="A15" s="213" t="s">
        <v>420</v>
      </c>
      <c r="B15" s="213"/>
      <c r="C15" s="213"/>
      <c r="D15" s="213"/>
      <c r="E15" s="213"/>
      <c r="F15" s="213"/>
      <c r="G15" s="213"/>
      <c r="H15" s="213"/>
      <c r="I15" s="213"/>
      <c r="J15" s="213"/>
    </row>
    <row r="16" spans="1:10" x14ac:dyDescent="0.25">
      <c r="A16" s="213" t="s">
        <v>421</v>
      </c>
      <c r="B16" s="213"/>
      <c r="C16" s="213"/>
      <c r="D16" s="213"/>
      <c r="E16" s="213"/>
      <c r="F16" s="213"/>
      <c r="G16" s="213"/>
      <c r="H16" s="213"/>
      <c r="I16" s="213"/>
      <c r="J16" s="213"/>
    </row>
    <row r="17" spans="1:10" x14ac:dyDescent="0.25">
      <c r="A17" s="214" t="s">
        <v>433</v>
      </c>
      <c r="B17" s="214"/>
      <c r="C17" s="214"/>
      <c r="D17" s="214"/>
      <c r="E17" s="214"/>
      <c r="F17" s="214"/>
      <c r="G17" s="214"/>
      <c r="H17" s="214"/>
      <c r="I17" s="214"/>
      <c r="J17" s="214"/>
    </row>
    <row r="18" spans="1:10" ht="36.6" customHeight="1" x14ac:dyDescent="0.25">
      <c r="A18" s="378" t="s">
        <v>381</v>
      </c>
      <c r="B18" s="379"/>
      <c r="C18" s="379"/>
      <c r="D18" s="379"/>
      <c r="E18" s="379"/>
      <c r="F18" s="379"/>
      <c r="G18" s="379"/>
      <c r="H18" s="380"/>
      <c r="I18" s="350">
        <v>15765878.449999999</v>
      </c>
    </row>
    <row r="19" spans="1:10" ht="15" customHeight="1" x14ac:dyDescent="0.25">
      <c r="A19" s="369" t="s">
        <v>382</v>
      </c>
      <c r="B19" s="370"/>
      <c r="C19" s="370"/>
      <c r="D19" s="370"/>
      <c r="E19" s="370"/>
      <c r="F19" s="370"/>
      <c r="G19" s="370"/>
      <c r="H19" s="371"/>
      <c r="I19" s="375">
        <v>15765878.449999999</v>
      </c>
    </row>
    <row r="20" spans="1:10" x14ac:dyDescent="0.25">
      <c r="A20" s="372"/>
      <c r="B20" s="373"/>
      <c r="C20" s="373"/>
      <c r="D20" s="373"/>
      <c r="E20" s="373"/>
      <c r="F20" s="373"/>
      <c r="G20" s="373"/>
      <c r="H20" s="374"/>
      <c r="I20" s="376"/>
    </row>
    <row r="21" spans="1:10" ht="14.45" customHeight="1" x14ac:dyDescent="0.25">
      <c r="A21" s="369" t="s">
        <v>383</v>
      </c>
      <c r="B21" s="370"/>
      <c r="C21" s="370"/>
      <c r="D21" s="370"/>
      <c r="E21" s="370"/>
      <c r="F21" s="370"/>
      <c r="G21" s="370"/>
      <c r="H21" s="371"/>
      <c r="I21" s="375">
        <v>0</v>
      </c>
    </row>
    <row r="22" spans="1:10" ht="15" customHeight="1" x14ac:dyDescent="0.25">
      <c r="A22" s="372"/>
      <c r="B22" s="373"/>
      <c r="C22" s="373"/>
      <c r="D22" s="373"/>
      <c r="E22" s="373"/>
      <c r="F22" s="373"/>
      <c r="G22" s="373"/>
      <c r="H22" s="374"/>
      <c r="I22" s="376"/>
    </row>
    <row r="23" spans="1:10" ht="15" customHeight="1" x14ac:dyDescent="0.25">
      <c r="A23" s="369" t="s">
        <v>384</v>
      </c>
      <c r="B23" s="370"/>
      <c r="C23" s="370"/>
      <c r="D23" s="370"/>
      <c r="E23" s="370"/>
      <c r="F23" s="370"/>
      <c r="G23" s="370"/>
      <c r="H23" s="371"/>
      <c r="I23" s="375">
        <v>0</v>
      </c>
    </row>
    <row r="24" spans="1:10" ht="15" customHeight="1" x14ac:dyDescent="0.25">
      <c r="A24" s="372"/>
      <c r="B24" s="373"/>
      <c r="C24" s="373"/>
      <c r="D24" s="373"/>
      <c r="E24" s="373"/>
      <c r="F24" s="373"/>
      <c r="G24" s="373"/>
      <c r="H24" s="374"/>
      <c r="I24" s="376"/>
    </row>
    <row r="25" spans="1:10" ht="15" customHeight="1" x14ac:dyDescent="0.25">
      <c r="A25" s="383" t="s">
        <v>385</v>
      </c>
      <c r="B25" s="384"/>
      <c r="C25" s="384"/>
      <c r="D25" s="384"/>
      <c r="E25" s="384"/>
      <c r="F25" s="384"/>
      <c r="G25" s="384"/>
      <c r="H25" s="385"/>
      <c r="I25" s="350">
        <v>0</v>
      </c>
    </row>
    <row r="26" spans="1:10" ht="35.450000000000003" customHeight="1" x14ac:dyDescent="0.25">
      <c r="A26" s="386" t="s">
        <v>386</v>
      </c>
      <c r="B26" s="387"/>
      <c r="C26" s="387"/>
      <c r="D26" s="387"/>
      <c r="E26" s="387"/>
      <c r="F26" s="387"/>
      <c r="G26" s="387"/>
      <c r="H26" s="388"/>
      <c r="I26" s="350">
        <v>8369023.9400000004</v>
      </c>
    </row>
    <row r="27" spans="1:10" ht="15" customHeight="1" x14ac:dyDescent="0.25">
      <c r="A27" s="383" t="s">
        <v>387</v>
      </c>
      <c r="B27" s="384"/>
      <c r="C27" s="384"/>
      <c r="D27" s="384"/>
      <c r="E27" s="384"/>
      <c r="F27" s="384"/>
      <c r="G27" s="384"/>
      <c r="H27" s="385"/>
      <c r="I27" s="350">
        <v>1796504.02</v>
      </c>
    </row>
    <row r="28" spans="1:10" ht="15" customHeight="1" x14ac:dyDescent="0.25">
      <c r="A28" s="383" t="s">
        <v>388</v>
      </c>
      <c r="B28" s="384"/>
      <c r="C28" s="384"/>
      <c r="D28" s="384"/>
      <c r="E28" s="384"/>
      <c r="F28" s="384"/>
      <c r="G28" s="384"/>
      <c r="H28" s="385"/>
      <c r="I28" s="350">
        <v>725615.87</v>
      </c>
    </row>
    <row r="29" spans="1:10" ht="15" customHeight="1" x14ac:dyDescent="0.25">
      <c r="A29" s="207"/>
      <c r="B29" s="207"/>
      <c r="C29" s="207"/>
      <c r="D29" s="207"/>
      <c r="E29" s="207"/>
      <c r="F29" s="207"/>
      <c r="G29" s="207"/>
      <c r="H29" s="207"/>
      <c r="I29" s="208"/>
    </row>
    <row r="30" spans="1:10" ht="27" customHeight="1" x14ac:dyDescent="0.25">
      <c r="A30" s="207"/>
      <c r="B30" s="389" t="s">
        <v>389</v>
      </c>
      <c r="C30" s="389"/>
      <c r="D30" s="207"/>
      <c r="E30" s="389" t="s">
        <v>390</v>
      </c>
      <c r="F30" s="389"/>
      <c r="G30" s="390" t="s">
        <v>485</v>
      </c>
      <c r="H30" s="390"/>
      <c r="I30" s="208"/>
    </row>
    <row r="31" spans="1:10" ht="53.45" customHeight="1" x14ac:dyDescent="0.25">
      <c r="A31" s="207"/>
      <c r="B31" s="207"/>
      <c r="C31" s="207"/>
      <c r="D31" s="207"/>
      <c r="E31" s="381" t="s">
        <v>95</v>
      </c>
      <c r="F31" s="381"/>
      <c r="G31" s="382" t="s">
        <v>391</v>
      </c>
      <c r="H31" s="382"/>
      <c r="I31" s="208"/>
    </row>
  </sheetData>
  <mergeCells count="18">
    <mergeCell ref="E31:F31"/>
    <mergeCell ref="G31:H31"/>
    <mergeCell ref="A25:H25"/>
    <mergeCell ref="A26:H26"/>
    <mergeCell ref="A27:H27"/>
    <mergeCell ref="A28:H28"/>
    <mergeCell ref="B30:C30"/>
    <mergeCell ref="E30:F30"/>
    <mergeCell ref="G30:H30"/>
    <mergeCell ref="A23:H24"/>
    <mergeCell ref="I23:I24"/>
    <mergeCell ref="A1:J1"/>
    <mergeCell ref="A2:J2"/>
    <mergeCell ref="A18:H18"/>
    <mergeCell ref="A19:H20"/>
    <mergeCell ref="I19:I20"/>
    <mergeCell ref="A21:H22"/>
    <mergeCell ref="I21:I22"/>
  </mergeCells>
  <pageMargins left="0.7" right="0.7" top="0.75" bottom="0.75" header="0.3" footer="0.3"/>
  <pageSetup paperSize="9" scale="8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52"/>
  <sheetViews>
    <sheetView workbookViewId="0">
      <selection activeCell="M232" sqref="M232"/>
    </sheetView>
  </sheetViews>
  <sheetFormatPr defaultColWidth="8.85546875" defaultRowHeight="12" x14ac:dyDescent="0.2"/>
  <cols>
    <col min="1" max="1" width="4.7109375" style="36" customWidth="1"/>
    <col min="2" max="2" width="16.28515625" style="36" customWidth="1"/>
    <col min="3" max="3" width="7.5703125" style="36" customWidth="1"/>
    <col min="4" max="4" width="6.85546875" style="36" customWidth="1"/>
    <col min="5" max="5" width="7.85546875" style="36" customWidth="1"/>
    <col min="6" max="6" width="9" style="36" customWidth="1"/>
    <col min="7" max="7" width="10.28515625" style="36" customWidth="1"/>
    <col min="8" max="8" width="4.7109375" style="36" customWidth="1"/>
    <col min="9" max="9" width="9.7109375" style="36" customWidth="1"/>
    <col min="10" max="10" width="10.7109375" style="36" customWidth="1"/>
    <col min="11" max="11" width="9.7109375" style="36" customWidth="1"/>
    <col min="12" max="12" width="11.85546875" style="36" customWidth="1"/>
    <col min="13" max="13" width="10" style="36" bestFit="1" customWidth="1"/>
    <col min="14" max="16384" width="8.85546875" style="36"/>
  </cols>
  <sheetData>
    <row r="2" spans="1:28" x14ac:dyDescent="0.2">
      <c r="D2" s="36" t="s">
        <v>0</v>
      </c>
    </row>
    <row r="3" spans="1:28" x14ac:dyDescent="0.2">
      <c r="C3" s="18" t="s">
        <v>477</v>
      </c>
      <c r="D3" s="18"/>
      <c r="E3" s="18"/>
      <c r="F3" s="18"/>
      <c r="G3" s="18"/>
      <c r="H3" s="18"/>
      <c r="I3" s="18"/>
      <c r="J3" s="18"/>
    </row>
    <row r="4" spans="1:28" ht="12" customHeight="1" x14ac:dyDescent="0.2">
      <c r="C4" s="447" t="s">
        <v>323</v>
      </c>
      <c r="D4" s="447"/>
      <c r="E4" s="447"/>
      <c r="F4" s="447"/>
      <c r="G4" s="447"/>
      <c r="H4" s="447"/>
      <c r="I4" s="447"/>
      <c r="J4" s="447"/>
    </row>
    <row r="5" spans="1:28" x14ac:dyDescent="0.2">
      <c r="C5" s="447"/>
      <c r="D5" s="447"/>
      <c r="E5" s="447"/>
      <c r="F5" s="447"/>
      <c r="G5" s="447"/>
      <c r="H5" s="447"/>
      <c r="I5" s="447"/>
      <c r="J5" s="447"/>
    </row>
    <row r="6" spans="1:28" ht="28.9" customHeight="1" x14ac:dyDescent="0.2">
      <c r="C6" s="446" t="s">
        <v>186</v>
      </c>
      <c r="D6" s="446"/>
      <c r="E6" s="446"/>
      <c r="F6" s="446"/>
      <c r="G6" s="446"/>
      <c r="H6" s="446"/>
      <c r="I6" s="446"/>
      <c r="J6" s="446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</row>
    <row r="7" spans="1:28" ht="13.15" customHeight="1" x14ac:dyDescent="0.2">
      <c r="C7" s="219"/>
      <c r="D7" s="219"/>
      <c r="E7" s="219"/>
      <c r="F7" s="219"/>
      <c r="G7" s="219"/>
      <c r="H7" s="219"/>
      <c r="I7" s="219"/>
      <c r="J7" s="219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</row>
    <row r="8" spans="1:28" s="38" customFormat="1" hidden="1" x14ac:dyDescent="0.2">
      <c r="B8" s="38" t="s">
        <v>1</v>
      </c>
    </row>
    <row r="9" spans="1:28" s="38" customFormat="1" hidden="1" x14ac:dyDescent="0.2"/>
    <row r="10" spans="1:28" hidden="1" x14ac:dyDescent="0.2">
      <c r="A10" s="36" t="s">
        <v>157</v>
      </c>
      <c r="D10" s="100"/>
      <c r="E10" s="100"/>
      <c r="F10" s="100"/>
    </row>
    <row r="11" spans="1:28" hidden="1" x14ac:dyDescent="0.2">
      <c r="A11" s="36" t="s">
        <v>56</v>
      </c>
      <c r="D11" s="100" t="s">
        <v>240</v>
      </c>
      <c r="E11" s="100"/>
      <c r="F11" s="100"/>
    </row>
    <row r="12" spans="1:28" hidden="1" x14ac:dyDescent="0.2"/>
    <row r="13" spans="1:28" hidden="1" x14ac:dyDescent="0.2">
      <c r="C13" s="36" t="s">
        <v>2</v>
      </c>
    </row>
    <row r="14" spans="1:28" ht="31.9" hidden="1" customHeight="1" x14ac:dyDescent="0.2">
      <c r="A14" s="520" t="s">
        <v>3</v>
      </c>
      <c r="B14" s="465" t="s">
        <v>4</v>
      </c>
      <c r="C14" s="465" t="s">
        <v>5</v>
      </c>
      <c r="D14" s="497" t="s">
        <v>6</v>
      </c>
      <c r="E14" s="497"/>
      <c r="F14" s="497"/>
      <c r="G14" s="497"/>
      <c r="H14" s="465" t="s">
        <v>12</v>
      </c>
      <c r="I14" s="465" t="s">
        <v>156</v>
      </c>
      <c r="J14" s="465" t="s">
        <v>62</v>
      </c>
    </row>
    <row r="15" spans="1:28" ht="19.149999999999999" hidden="1" customHeight="1" x14ac:dyDescent="0.2">
      <c r="A15" s="521"/>
      <c r="B15" s="465"/>
      <c r="C15" s="465"/>
      <c r="D15" s="516" t="s">
        <v>7</v>
      </c>
      <c r="E15" s="516" t="s">
        <v>8</v>
      </c>
      <c r="F15" s="516"/>
      <c r="G15" s="516"/>
      <c r="H15" s="465"/>
      <c r="I15" s="465"/>
      <c r="J15" s="465"/>
    </row>
    <row r="16" spans="1:28" ht="67.150000000000006" hidden="1" customHeight="1" x14ac:dyDescent="0.2">
      <c r="A16" s="522"/>
      <c r="B16" s="465"/>
      <c r="C16" s="465"/>
      <c r="D16" s="516"/>
      <c r="E16" s="39" t="s">
        <v>9</v>
      </c>
      <c r="F16" s="39" t="s">
        <v>10</v>
      </c>
      <c r="G16" s="39" t="s">
        <v>11</v>
      </c>
      <c r="H16" s="465"/>
      <c r="I16" s="465"/>
      <c r="J16" s="465"/>
    </row>
    <row r="17" spans="1:13" s="41" customFormat="1" ht="10.9" hidden="1" customHeight="1" x14ac:dyDescent="0.2">
      <c r="A17" s="238">
        <v>1</v>
      </c>
      <c r="B17" s="238">
        <v>2</v>
      </c>
      <c r="C17" s="238">
        <v>3</v>
      </c>
      <c r="D17" s="238">
        <v>4</v>
      </c>
      <c r="E17" s="238">
        <v>5</v>
      </c>
      <c r="F17" s="238">
        <v>6</v>
      </c>
      <c r="G17" s="238">
        <v>7</v>
      </c>
      <c r="H17" s="238">
        <v>8</v>
      </c>
      <c r="I17" s="238">
        <v>9</v>
      </c>
      <c r="J17" s="238">
        <v>10</v>
      </c>
    </row>
    <row r="18" spans="1:13" hidden="1" x14ac:dyDescent="0.2">
      <c r="A18" s="42">
        <v>1</v>
      </c>
      <c r="B18" s="43"/>
      <c r="C18" s="238"/>
      <c r="D18" s="44"/>
      <c r="E18" s="44"/>
      <c r="F18" s="44"/>
      <c r="G18" s="44"/>
      <c r="H18" s="44"/>
      <c r="I18" s="44"/>
      <c r="J18" s="44"/>
    </row>
    <row r="19" spans="1:13" ht="15.6" hidden="1" customHeight="1" x14ac:dyDescent="0.2">
      <c r="A19" s="517" t="s">
        <v>13</v>
      </c>
      <c r="B19" s="518"/>
      <c r="C19" s="238">
        <f>SUM(C18:C18)</f>
        <v>0</v>
      </c>
      <c r="D19" s="238"/>
      <c r="E19" s="238" t="s">
        <v>14</v>
      </c>
      <c r="F19" s="238" t="s">
        <v>14</v>
      </c>
      <c r="G19" s="238" t="s">
        <v>14</v>
      </c>
      <c r="H19" s="238" t="s">
        <v>14</v>
      </c>
      <c r="I19" s="238" t="s">
        <v>14</v>
      </c>
      <c r="J19" s="44">
        <f>SUM(J18:J18)</f>
        <v>0</v>
      </c>
      <c r="K19" s="45"/>
      <c r="L19" s="45"/>
      <c r="M19" s="45"/>
    </row>
    <row r="20" spans="1:13" hidden="1" x14ac:dyDescent="0.2"/>
    <row r="21" spans="1:13" hidden="1" x14ac:dyDescent="0.2">
      <c r="C21" s="36" t="s">
        <v>15</v>
      </c>
    </row>
    <row r="22" spans="1:13" hidden="1" x14ac:dyDescent="0.2"/>
    <row r="23" spans="1:13" ht="57" hidden="1" customHeight="1" x14ac:dyDescent="0.2">
      <c r="A23" s="46" t="s">
        <v>3</v>
      </c>
      <c r="B23" s="465" t="s">
        <v>16</v>
      </c>
      <c r="C23" s="465"/>
      <c r="D23" s="465"/>
      <c r="E23" s="465" t="s">
        <v>17</v>
      </c>
      <c r="F23" s="465"/>
      <c r="G23" s="465"/>
      <c r="H23" s="39" t="s">
        <v>18</v>
      </c>
      <c r="I23" s="39" t="s">
        <v>19</v>
      </c>
      <c r="J23" s="39" t="s">
        <v>20</v>
      </c>
    </row>
    <row r="24" spans="1:13" ht="15" hidden="1" customHeight="1" x14ac:dyDescent="0.2">
      <c r="A24" s="238">
        <v>1</v>
      </c>
      <c r="B24" s="465">
        <v>2</v>
      </c>
      <c r="C24" s="465"/>
      <c r="D24" s="465"/>
      <c r="E24" s="465">
        <v>3</v>
      </c>
      <c r="F24" s="465"/>
      <c r="G24" s="465"/>
      <c r="H24" s="238">
        <v>4</v>
      </c>
      <c r="I24" s="238">
        <v>5</v>
      </c>
      <c r="J24" s="238">
        <v>6</v>
      </c>
    </row>
    <row r="25" spans="1:13" hidden="1" x14ac:dyDescent="0.2">
      <c r="A25" s="42"/>
      <c r="B25" s="465"/>
      <c r="C25" s="465"/>
      <c r="D25" s="465"/>
      <c r="E25" s="465"/>
      <c r="F25" s="465"/>
      <c r="G25" s="465"/>
      <c r="H25" s="42"/>
      <c r="I25" s="42"/>
      <c r="J25" s="47">
        <f>E25*H25*I25</f>
        <v>0</v>
      </c>
    </row>
    <row r="26" spans="1:13" hidden="1" x14ac:dyDescent="0.2">
      <c r="A26" s="42"/>
      <c r="B26" s="465"/>
      <c r="C26" s="465"/>
      <c r="D26" s="465"/>
      <c r="E26" s="465"/>
      <c r="F26" s="465"/>
      <c r="G26" s="465"/>
      <c r="H26" s="42"/>
      <c r="I26" s="42"/>
      <c r="J26" s="47">
        <f t="shared" ref="J26:J32" si="0">E26*H26*I26</f>
        <v>0</v>
      </c>
    </row>
    <row r="27" spans="1:13" hidden="1" x14ac:dyDescent="0.2">
      <c r="A27" s="42"/>
      <c r="B27" s="465"/>
      <c r="C27" s="465"/>
      <c r="D27" s="465"/>
      <c r="E27" s="465"/>
      <c r="F27" s="465"/>
      <c r="G27" s="465"/>
      <c r="H27" s="42"/>
      <c r="I27" s="42"/>
      <c r="J27" s="47">
        <f t="shared" si="0"/>
        <v>0</v>
      </c>
    </row>
    <row r="28" spans="1:13" hidden="1" x14ac:dyDescent="0.2">
      <c r="A28" s="42"/>
      <c r="B28" s="465"/>
      <c r="C28" s="465"/>
      <c r="D28" s="465"/>
      <c r="E28" s="465"/>
      <c r="F28" s="465"/>
      <c r="G28" s="465"/>
      <c r="H28" s="42"/>
      <c r="I28" s="42"/>
      <c r="J28" s="47">
        <f t="shared" si="0"/>
        <v>0</v>
      </c>
    </row>
    <row r="29" spans="1:13" hidden="1" x14ac:dyDescent="0.2">
      <c r="A29" s="42"/>
      <c r="B29" s="465"/>
      <c r="C29" s="465"/>
      <c r="D29" s="465"/>
      <c r="E29" s="465"/>
      <c r="F29" s="465"/>
      <c r="G29" s="465"/>
      <c r="H29" s="42"/>
      <c r="I29" s="42"/>
      <c r="J29" s="47">
        <f t="shared" si="0"/>
        <v>0</v>
      </c>
    </row>
    <row r="30" spans="1:13" hidden="1" x14ac:dyDescent="0.2">
      <c r="A30" s="42"/>
      <c r="B30" s="465"/>
      <c r="C30" s="465"/>
      <c r="D30" s="465"/>
      <c r="E30" s="465"/>
      <c r="F30" s="465"/>
      <c r="G30" s="465"/>
      <c r="H30" s="42"/>
      <c r="I30" s="42"/>
      <c r="J30" s="47">
        <f t="shared" si="0"/>
        <v>0</v>
      </c>
    </row>
    <row r="31" spans="1:13" hidden="1" x14ac:dyDescent="0.2">
      <c r="A31" s="42"/>
      <c r="B31" s="465"/>
      <c r="C31" s="465"/>
      <c r="D31" s="465"/>
      <c r="E31" s="465"/>
      <c r="F31" s="465"/>
      <c r="G31" s="465"/>
      <c r="H31" s="42"/>
      <c r="I31" s="42"/>
      <c r="J31" s="47">
        <f t="shared" si="0"/>
        <v>0</v>
      </c>
    </row>
    <row r="32" spans="1:13" hidden="1" x14ac:dyDescent="0.2">
      <c r="A32" s="42"/>
      <c r="B32" s="465"/>
      <c r="C32" s="465"/>
      <c r="D32" s="465"/>
      <c r="E32" s="465"/>
      <c r="F32" s="465"/>
      <c r="G32" s="465"/>
      <c r="H32" s="42"/>
      <c r="I32" s="42"/>
      <c r="J32" s="47">
        <f t="shared" si="0"/>
        <v>0</v>
      </c>
    </row>
    <row r="33" spans="1:10" hidden="1" x14ac:dyDescent="0.2">
      <c r="A33" s="517" t="s">
        <v>13</v>
      </c>
      <c r="B33" s="523"/>
      <c r="C33" s="523"/>
      <c r="D33" s="518"/>
      <c r="E33" s="465" t="s">
        <v>14</v>
      </c>
      <c r="F33" s="465"/>
      <c r="G33" s="465"/>
      <c r="H33" s="238" t="s">
        <v>14</v>
      </c>
      <c r="I33" s="238" t="s">
        <v>14</v>
      </c>
      <c r="J33" s="47">
        <f>SUM(J25:J32)</f>
        <v>0</v>
      </c>
    </row>
    <row r="34" spans="1:10" hidden="1" x14ac:dyDescent="0.2"/>
    <row r="35" spans="1:10" hidden="1" x14ac:dyDescent="0.2">
      <c r="C35" s="36" t="s">
        <v>21</v>
      </c>
    </row>
    <row r="36" spans="1:10" hidden="1" x14ac:dyDescent="0.2"/>
    <row r="37" spans="1:10" ht="144" hidden="1" x14ac:dyDescent="0.2">
      <c r="A37" s="46" t="s">
        <v>3</v>
      </c>
      <c r="B37" s="465" t="s">
        <v>16</v>
      </c>
      <c r="C37" s="465"/>
      <c r="D37" s="465"/>
      <c r="E37" s="465" t="s">
        <v>22</v>
      </c>
      <c r="F37" s="465"/>
      <c r="G37" s="465"/>
      <c r="H37" s="39" t="s">
        <v>23</v>
      </c>
      <c r="I37" s="39" t="s">
        <v>24</v>
      </c>
      <c r="J37" s="39" t="s">
        <v>20</v>
      </c>
    </row>
    <row r="38" spans="1:10" hidden="1" x14ac:dyDescent="0.2">
      <c r="A38" s="238">
        <v>1</v>
      </c>
      <c r="B38" s="465">
        <v>2</v>
      </c>
      <c r="C38" s="465"/>
      <c r="D38" s="465"/>
      <c r="E38" s="465">
        <v>3</v>
      </c>
      <c r="F38" s="465"/>
      <c r="G38" s="465"/>
      <c r="H38" s="238">
        <v>4</v>
      </c>
      <c r="I38" s="238">
        <v>5</v>
      </c>
      <c r="J38" s="238">
        <v>6</v>
      </c>
    </row>
    <row r="39" spans="1:10" hidden="1" x14ac:dyDescent="0.2">
      <c r="A39" s="42"/>
      <c r="B39" s="465"/>
      <c r="C39" s="465"/>
      <c r="D39" s="465"/>
      <c r="E39" s="465"/>
      <c r="F39" s="465"/>
      <c r="G39" s="465"/>
      <c r="H39" s="42"/>
      <c r="I39" s="42"/>
      <c r="J39" s="47">
        <f>E39*H39*I39</f>
        <v>0</v>
      </c>
    </row>
    <row r="40" spans="1:10" hidden="1" x14ac:dyDescent="0.2">
      <c r="A40" s="42"/>
      <c r="B40" s="465"/>
      <c r="C40" s="465"/>
      <c r="D40" s="465"/>
      <c r="E40" s="465"/>
      <c r="F40" s="465"/>
      <c r="G40" s="465"/>
      <c r="H40" s="42"/>
      <c r="I40" s="42"/>
      <c r="J40" s="47">
        <f t="shared" ref="J40:J46" si="1">E40*H40*I40</f>
        <v>0</v>
      </c>
    </row>
    <row r="41" spans="1:10" hidden="1" x14ac:dyDescent="0.2">
      <c r="A41" s="42"/>
      <c r="B41" s="465"/>
      <c r="C41" s="465"/>
      <c r="D41" s="465"/>
      <c r="E41" s="465"/>
      <c r="F41" s="465"/>
      <c r="G41" s="465"/>
      <c r="H41" s="42"/>
      <c r="I41" s="42"/>
      <c r="J41" s="47">
        <f t="shared" si="1"/>
        <v>0</v>
      </c>
    </row>
    <row r="42" spans="1:10" hidden="1" x14ac:dyDescent="0.2">
      <c r="A42" s="42"/>
      <c r="B42" s="465"/>
      <c r="C42" s="465"/>
      <c r="D42" s="465"/>
      <c r="E42" s="465"/>
      <c r="F42" s="465"/>
      <c r="G42" s="465"/>
      <c r="H42" s="42"/>
      <c r="I42" s="42"/>
      <c r="J42" s="47">
        <f t="shared" si="1"/>
        <v>0</v>
      </c>
    </row>
    <row r="43" spans="1:10" hidden="1" x14ac:dyDescent="0.2">
      <c r="A43" s="42"/>
      <c r="B43" s="465"/>
      <c r="C43" s="465"/>
      <c r="D43" s="465"/>
      <c r="E43" s="465"/>
      <c r="F43" s="465"/>
      <c r="G43" s="465"/>
      <c r="H43" s="42"/>
      <c r="I43" s="42"/>
      <c r="J43" s="47">
        <f t="shared" si="1"/>
        <v>0</v>
      </c>
    </row>
    <row r="44" spans="1:10" hidden="1" x14ac:dyDescent="0.2">
      <c r="A44" s="42"/>
      <c r="B44" s="465"/>
      <c r="C44" s="465"/>
      <c r="D44" s="465"/>
      <c r="E44" s="465"/>
      <c r="F44" s="465"/>
      <c r="G44" s="465"/>
      <c r="H44" s="42"/>
      <c r="I44" s="42"/>
      <c r="J44" s="47">
        <f t="shared" si="1"/>
        <v>0</v>
      </c>
    </row>
    <row r="45" spans="1:10" hidden="1" x14ac:dyDescent="0.2">
      <c r="A45" s="42"/>
      <c r="B45" s="465"/>
      <c r="C45" s="465"/>
      <c r="D45" s="465"/>
      <c r="E45" s="465"/>
      <c r="F45" s="465"/>
      <c r="G45" s="465"/>
      <c r="H45" s="42"/>
      <c r="I45" s="42"/>
      <c r="J45" s="47">
        <f t="shared" si="1"/>
        <v>0</v>
      </c>
    </row>
    <row r="46" spans="1:10" hidden="1" x14ac:dyDescent="0.2">
      <c r="A46" s="42"/>
      <c r="B46" s="465"/>
      <c r="C46" s="465"/>
      <c r="D46" s="465"/>
      <c r="E46" s="465"/>
      <c r="F46" s="465"/>
      <c r="G46" s="465"/>
      <c r="H46" s="42"/>
      <c r="I46" s="42"/>
      <c r="J46" s="47">
        <f t="shared" si="1"/>
        <v>0</v>
      </c>
    </row>
    <row r="47" spans="1:10" hidden="1" x14ac:dyDescent="0.2">
      <c r="A47" s="517" t="s">
        <v>13</v>
      </c>
      <c r="B47" s="523"/>
      <c r="C47" s="523"/>
      <c r="D47" s="518"/>
      <c r="E47" s="465" t="s">
        <v>14</v>
      </c>
      <c r="F47" s="465"/>
      <c r="G47" s="465"/>
      <c r="H47" s="238" t="s">
        <v>14</v>
      </c>
      <c r="I47" s="238" t="s">
        <v>14</v>
      </c>
      <c r="J47" s="47">
        <f>SUM(J39:J46)</f>
        <v>0</v>
      </c>
    </row>
    <row r="48" spans="1:10" hidden="1" x14ac:dyDescent="0.2"/>
    <row r="49" spans="1:10" hidden="1" x14ac:dyDescent="0.2">
      <c r="C49" s="36" t="s">
        <v>25</v>
      </c>
    </row>
    <row r="50" spans="1:10" hidden="1" x14ac:dyDescent="0.2">
      <c r="C50" s="36" t="s">
        <v>26</v>
      </c>
    </row>
    <row r="51" spans="1:10" hidden="1" x14ac:dyDescent="0.2">
      <c r="C51" s="36" t="s">
        <v>27</v>
      </c>
    </row>
    <row r="52" spans="1:10" hidden="1" x14ac:dyDescent="0.2"/>
    <row r="53" spans="1:10" ht="78.599999999999994" hidden="1" customHeight="1" x14ac:dyDescent="0.2">
      <c r="A53" s="39" t="s">
        <v>3</v>
      </c>
      <c r="B53" s="465" t="s">
        <v>28</v>
      </c>
      <c r="C53" s="465"/>
      <c r="D53" s="465"/>
      <c r="E53" s="465"/>
      <c r="F53" s="465"/>
      <c r="G53" s="465"/>
      <c r="H53" s="465"/>
      <c r="I53" s="39" t="s">
        <v>29</v>
      </c>
      <c r="J53" s="39" t="s">
        <v>30</v>
      </c>
    </row>
    <row r="54" spans="1:10" hidden="1" x14ac:dyDescent="0.2">
      <c r="A54" s="238">
        <v>1</v>
      </c>
      <c r="B54" s="524">
        <v>2</v>
      </c>
      <c r="C54" s="524"/>
      <c r="D54" s="524"/>
      <c r="E54" s="524"/>
      <c r="F54" s="524"/>
      <c r="G54" s="524"/>
      <c r="H54" s="524"/>
      <c r="I54" s="238">
        <v>3</v>
      </c>
      <c r="J54" s="238">
        <v>4</v>
      </c>
    </row>
    <row r="55" spans="1:10" hidden="1" x14ac:dyDescent="0.2">
      <c r="A55" s="238">
        <v>1</v>
      </c>
      <c r="B55" s="525" t="s">
        <v>31</v>
      </c>
      <c r="C55" s="525"/>
      <c r="D55" s="525"/>
      <c r="E55" s="525"/>
      <c r="F55" s="525"/>
      <c r="G55" s="525"/>
      <c r="H55" s="525"/>
      <c r="I55" s="238" t="s">
        <v>14</v>
      </c>
      <c r="J55" s="42"/>
    </row>
    <row r="56" spans="1:10" ht="25.9" hidden="1" customHeight="1" x14ac:dyDescent="0.2">
      <c r="A56" s="238" t="s">
        <v>32</v>
      </c>
      <c r="B56" s="526" t="s">
        <v>36</v>
      </c>
      <c r="C56" s="526"/>
      <c r="D56" s="526"/>
      <c r="E56" s="526"/>
      <c r="F56" s="526"/>
      <c r="G56" s="526"/>
      <c r="H56" s="526"/>
      <c r="I56" s="238"/>
      <c r="J56" s="44">
        <f>J19*22%</f>
        <v>0</v>
      </c>
    </row>
    <row r="57" spans="1:10" hidden="1" x14ac:dyDescent="0.2">
      <c r="A57" s="238" t="s">
        <v>33</v>
      </c>
      <c r="B57" s="525" t="s">
        <v>42</v>
      </c>
      <c r="C57" s="525"/>
      <c r="D57" s="525"/>
      <c r="E57" s="525"/>
      <c r="F57" s="525"/>
      <c r="G57" s="525"/>
      <c r="H57" s="525"/>
      <c r="I57" s="238"/>
      <c r="J57" s="44"/>
    </row>
    <row r="58" spans="1:10" ht="24" hidden="1" customHeight="1" x14ac:dyDescent="0.2">
      <c r="A58" s="238" t="s">
        <v>34</v>
      </c>
      <c r="B58" s="526" t="s">
        <v>37</v>
      </c>
      <c r="C58" s="526"/>
      <c r="D58" s="526"/>
      <c r="E58" s="526"/>
      <c r="F58" s="526"/>
      <c r="G58" s="526"/>
      <c r="H58" s="526"/>
      <c r="I58" s="238"/>
      <c r="J58" s="44"/>
    </row>
    <row r="59" spans="1:10" hidden="1" x14ac:dyDescent="0.2">
      <c r="A59" s="238">
        <v>2</v>
      </c>
      <c r="B59" s="525" t="s">
        <v>38</v>
      </c>
      <c r="C59" s="525"/>
      <c r="D59" s="525"/>
      <c r="E59" s="525"/>
      <c r="F59" s="525"/>
      <c r="G59" s="525"/>
      <c r="H59" s="525"/>
      <c r="I59" s="238" t="s">
        <v>14</v>
      </c>
      <c r="J59" s="44"/>
    </row>
    <row r="60" spans="1:10" ht="34.9" hidden="1" customHeight="1" x14ac:dyDescent="0.2">
      <c r="A60" s="238" t="s">
        <v>39</v>
      </c>
      <c r="B60" s="526" t="s">
        <v>40</v>
      </c>
      <c r="C60" s="526"/>
      <c r="D60" s="526"/>
      <c r="E60" s="526"/>
      <c r="F60" s="526"/>
      <c r="G60" s="526"/>
      <c r="H60" s="526"/>
      <c r="I60" s="238"/>
      <c r="J60" s="44">
        <f>J19*2.9%</f>
        <v>0</v>
      </c>
    </row>
    <row r="61" spans="1:10" hidden="1" x14ac:dyDescent="0.2">
      <c r="A61" s="238" t="s">
        <v>41</v>
      </c>
      <c r="B61" s="525" t="s">
        <v>45</v>
      </c>
      <c r="C61" s="525"/>
      <c r="D61" s="525"/>
      <c r="E61" s="525"/>
      <c r="F61" s="525"/>
      <c r="G61" s="525"/>
      <c r="H61" s="525"/>
      <c r="I61" s="238"/>
      <c r="J61" s="44"/>
    </row>
    <row r="62" spans="1:10" ht="27" hidden="1" customHeight="1" x14ac:dyDescent="0.2">
      <c r="A62" s="48" t="s">
        <v>43</v>
      </c>
      <c r="B62" s="526" t="s">
        <v>44</v>
      </c>
      <c r="C62" s="526"/>
      <c r="D62" s="526"/>
      <c r="E62" s="526"/>
      <c r="F62" s="526"/>
      <c r="G62" s="526"/>
      <c r="H62" s="526"/>
      <c r="I62" s="238"/>
      <c r="J62" s="44">
        <f>J19*0.2%</f>
        <v>0</v>
      </c>
    </row>
    <row r="63" spans="1:10" ht="22.9" hidden="1" customHeight="1" x14ac:dyDescent="0.2">
      <c r="A63" s="238" t="s">
        <v>46</v>
      </c>
      <c r="B63" s="526" t="s">
        <v>47</v>
      </c>
      <c r="C63" s="526"/>
      <c r="D63" s="526"/>
      <c r="E63" s="526"/>
      <c r="F63" s="526"/>
      <c r="G63" s="526"/>
      <c r="H63" s="526"/>
      <c r="I63" s="238"/>
      <c r="J63" s="44"/>
    </row>
    <row r="64" spans="1:10" ht="25.15" hidden="1" customHeight="1" x14ac:dyDescent="0.2">
      <c r="A64" s="238" t="s">
        <v>48</v>
      </c>
      <c r="B64" s="526" t="s">
        <v>49</v>
      </c>
      <c r="C64" s="526"/>
      <c r="D64" s="526"/>
      <c r="E64" s="526"/>
      <c r="F64" s="526"/>
      <c r="G64" s="526"/>
      <c r="H64" s="526"/>
      <c r="I64" s="238"/>
      <c r="J64" s="44"/>
    </row>
    <row r="65" spans="1:13" ht="24.6" hidden="1" customHeight="1" x14ac:dyDescent="0.2">
      <c r="A65" s="238">
        <v>3</v>
      </c>
      <c r="B65" s="526" t="s">
        <v>50</v>
      </c>
      <c r="C65" s="526"/>
      <c r="D65" s="526"/>
      <c r="E65" s="526"/>
      <c r="F65" s="526"/>
      <c r="G65" s="526"/>
      <c r="H65" s="526"/>
      <c r="I65" s="238"/>
      <c r="J65" s="44">
        <f>J19*5.1%</f>
        <v>0</v>
      </c>
    </row>
    <row r="66" spans="1:13" hidden="1" x14ac:dyDescent="0.2">
      <c r="A66" s="238"/>
      <c r="B66" s="527" t="s">
        <v>13</v>
      </c>
      <c r="C66" s="527"/>
      <c r="D66" s="527"/>
      <c r="E66" s="527"/>
      <c r="F66" s="527"/>
      <c r="G66" s="527"/>
      <c r="H66" s="527"/>
      <c r="I66" s="238" t="s">
        <v>14</v>
      </c>
      <c r="J66" s="44">
        <f>SUM(J56:J65)</f>
        <v>0</v>
      </c>
      <c r="K66" s="45"/>
      <c r="L66" s="45"/>
      <c r="M66" s="45"/>
    </row>
    <row r="67" spans="1:13" hidden="1" x14ac:dyDescent="0.2">
      <c r="B67" s="529"/>
      <c r="C67" s="529"/>
      <c r="D67" s="529"/>
      <c r="E67" s="529"/>
      <c r="F67" s="529"/>
      <c r="G67" s="529"/>
      <c r="H67" s="529"/>
    </row>
    <row r="68" spans="1:13" s="38" customFormat="1" hidden="1" x14ac:dyDescent="0.2">
      <c r="B68" s="38" t="s">
        <v>91</v>
      </c>
    </row>
    <row r="69" spans="1:13" hidden="1" x14ac:dyDescent="0.2"/>
    <row r="70" spans="1:13" hidden="1" x14ac:dyDescent="0.2">
      <c r="A70" s="36" t="s">
        <v>57</v>
      </c>
      <c r="E70" s="36">
        <v>244</v>
      </c>
    </row>
    <row r="71" spans="1:13" hidden="1" x14ac:dyDescent="0.2">
      <c r="A71" s="36" t="s">
        <v>56</v>
      </c>
      <c r="D71" s="100" t="s">
        <v>240</v>
      </c>
      <c r="E71" s="100"/>
      <c r="F71" s="100"/>
    </row>
    <row r="72" spans="1:13" hidden="1" x14ac:dyDescent="0.2"/>
    <row r="73" spans="1:13" ht="37.9" hidden="1" customHeight="1" x14ac:dyDescent="0.2">
      <c r="A73" s="43" t="s">
        <v>3</v>
      </c>
      <c r="B73" s="465" t="s">
        <v>51</v>
      </c>
      <c r="C73" s="465"/>
      <c r="D73" s="465"/>
      <c r="E73" s="465" t="s">
        <v>52</v>
      </c>
      <c r="F73" s="465"/>
      <c r="G73" s="497" t="s">
        <v>53</v>
      </c>
      <c r="H73" s="497"/>
      <c r="I73" s="497" t="s">
        <v>54</v>
      </c>
      <c r="J73" s="497"/>
    </row>
    <row r="74" spans="1:13" hidden="1" x14ac:dyDescent="0.2">
      <c r="A74" s="42">
        <v>1</v>
      </c>
      <c r="B74" s="465">
        <v>2</v>
      </c>
      <c r="C74" s="465"/>
      <c r="D74" s="465"/>
      <c r="E74" s="465">
        <v>3</v>
      </c>
      <c r="F74" s="465"/>
      <c r="G74" s="497">
        <v>4</v>
      </c>
      <c r="H74" s="497"/>
      <c r="I74" s="497">
        <v>5</v>
      </c>
      <c r="J74" s="497"/>
    </row>
    <row r="75" spans="1:13" hidden="1" x14ac:dyDescent="0.2">
      <c r="A75" s="42"/>
      <c r="B75" s="495"/>
      <c r="C75" s="495"/>
      <c r="D75" s="495"/>
      <c r="E75" s="465"/>
      <c r="F75" s="465"/>
      <c r="G75" s="497"/>
      <c r="H75" s="497"/>
      <c r="I75" s="528">
        <f>E75*G75</f>
        <v>0</v>
      </c>
      <c r="J75" s="528"/>
    </row>
    <row r="76" spans="1:13" hidden="1" x14ac:dyDescent="0.2">
      <c r="A76" s="42"/>
      <c r="B76" s="495"/>
      <c r="C76" s="495"/>
      <c r="D76" s="495"/>
      <c r="E76" s="465"/>
      <c r="F76" s="465"/>
      <c r="G76" s="497"/>
      <c r="H76" s="497"/>
      <c r="I76" s="528">
        <f t="shared" ref="I76:I80" si="2">E76*G76</f>
        <v>0</v>
      </c>
      <c r="J76" s="528"/>
    </row>
    <row r="77" spans="1:13" hidden="1" x14ac:dyDescent="0.2">
      <c r="A77" s="42"/>
      <c r="B77" s="495"/>
      <c r="C77" s="495"/>
      <c r="D77" s="495"/>
      <c r="E77" s="465"/>
      <c r="F77" s="465"/>
      <c r="G77" s="497"/>
      <c r="H77" s="497"/>
      <c r="I77" s="528">
        <f t="shared" si="2"/>
        <v>0</v>
      </c>
      <c r="J77" s="528"/>
    </row>
    <row r="78" spans="1:13" hidden="1" x14ac:dyDescent="0.2">
      <c r="A78" s="42"/>
      <c r="B78" s="495"/>
      <c r="C78" s="495"/>
      <c r="D78" s="495"/>
      <c r="E78" s="465"/>
      <c r="F78" s="465"/>
      <c r="G78" s="497"/>
      <c r="H78" s="497"/>
      <c r="I78" s="528">
        <f t="shared" si="2"/>
        <v>0</v>
      </c>
      <c r="J78" s="528"/>
    </row>
    <row r="79" spans="1:13" hidden="1" x14ac:dyDescent="0.2">
      <c r="A79" s="42"/>
      <c r="B79" s="495"/>
      <c r="C79" s="495"/>
      <c r="D79" s="495"/>
      <c r="E79" s="465"/>
      <c r="F79" s="465"/>
      <c r="G79" s="497"/>
      <c r="H79" s="497"/>
      <c r="I79" s="528">
        <f t="shared" si="2"/>
        <v>0</v>
      </c>
      <c r="J79" s="528"/>
    </row>
    <row r="80" spans="1:13" hidden="1" x14ac:dyDescent="0.2">
      <c r="A80" s="42"/>
      <c r="B80" s="495"/>
      <c r="C80" s="495"/>
      <c r="D80" s="495"/>
      <c r="E80" s="465"/>
      <c r="F80" s="465"/>
      <c r="G80" s="497"/>
      <c r="H80" s="497"/>
      <c r="I80" s="528">
        <f t="shared" si="2"/>
        <v>0</v>
      </c>
      <c r="J80" s="528"/>
    </row>
    <row r="81" spans="1:12" hidden="1" x14ac:dyDescent="0.2">
      <c r="A81" s="42"/>
      <c r="B81" s="465" t="s">
        <v>13</v>
      </c>
      <c r="C81" s="465"/>
      <c r="D81" s="465"/>
      <c r="E81" s="465" t="s">
        <v>14</v>
      </c>
      <c r="F81" s="465"/>
      <c r="G81" s="497" t="s">
        <v>14</v>
      </c>
      <c r="H81" s="497"/>
      <c r="I81" s="528">
        <f>SUM(I75:J80)</f>
        <v>0</v>
      </c>
      <c r="J81" s="497"/>
    </row>
    <row r="82" spans="1:12" hidden="1" x14ac:dyDescent="0.2"/>
    <row r="83" spans="1:12" s="38" customFormat="1" hidden="1" x14ac:dyDescent="0.2">
      <c r="B83" s="38" t="s">
        <v>55</v>
      </c>
    </row>
    <row r="84" spans="1:12" hidden="1" x14ac:dyDescent="0.2"/>
    <row r="85" spans="1:12" hidden="1" x14ac:dyDescent="0.2">
      <c r="A85" s="36" t="s">
        <v>59</v>
      </c>
      <c r="E85" s="36">
        <v>851.85299999999995</v>
      </c>
    </row>
    <row r="86" spans="1:12" hidden="1" x14ac:dyDescent="0.2">
      <c r="A86" s="36" t="s">
        <v>56</v>
      </c>
      <c r="D86" s="100" t="s">
        <v>240</v>
      </c>
      <c r="E86" s="100"/>
      <c r="F86" s="100"/>
    </row>
    <row r="87" spans="1:12" hidden="1" x14ac:dyDescent="0.2"/>
    <row r="88" spans="1:12" ht="52.9" hidden="1" customHeight="1" x14ac:dyDescent="0.2">
      <c r="A88" s="43" t="s">
        <v>3</v>
      </c>
      <c r="B88" s="465" t="s">
        <v>16</v>
      </c>
      <c r="C88" s="465"/>
      <c r="D88" s="465"/>
      <c r="E88" s="465" t="s">
        <v>60</v>
      </c>
      <c r="F88" s="465"/>
      <c r="G88" s="229" t="s">
        <v>61</v>
      </c>
      <c r="H88" s="465" t="s">
        <v>92</v>
      </c>
      <c r="I88" s="465"/>
      <c r="J88" s="97"/>
    </row>
    <row r="89" spans="1:12" s="52" customFormat="1" ht="8.4499999999999993" hidden="1" customHeight="1" x14ac:dyDescent="0.2">
      <c r="A89" s="50">
        <v>1</v>
      </c>
      <c r="B89" s="530">
        <v>2</v>
      </c>
      <c r="C89" s="530"/>
      <c r="D89" s="530"/>
      <c r="E89" s="530">
        <v>3</v>
      </c>
      <c r="F89" s="530"/>
      <c r="G89" s="236">
        <v>4</v>
      </c>
      <c r="H89" s="466">
        <v>5</v>
      </c>
      <c r="I89" s="466"/>
      <c r="J89" s="98"/>
    </row>
    <row r="90" spans="1:12" hidden="1" x14ac:dyDescent="0.2">
      <c r="A90" s="42">
        <v>1</v>
      </c>
      <c r="B90" s="495"/>
      <c r="C90" s="495"/>
      <c r="D90" s="495"/>
      <c r="E90" s="452"/>
      <c r="F90" s="452"/>
      <c r="G90" s="227"/>
      <c r="H90" s="480">
        <f>E90*G90/100</f>
        <v>0</v>
      </c>
      <c r="I90" s="480"/>
      <c r="J90" s="99"/>
      <c r="L90" s="45"/>
    </row>
    <row r="91" spans="1:12" hidden="1" x14ac:dyDescent="0.2">
      <c r="A91" s="42">
        <v>2</v>
      </c>
      <c r="B91" s="495"/>
      <c r="C91" s="495"/>
      <c r="D91" s="495"/>
      <c r="E91" s="452"/>
      <c r="F91" s="452"/>
      <c r="G91" s="227"/>
      <c r="H91" s="480">
        <f>E91*G91/100</f>
        <v>0</v>
      </c>
      <c r="I91" s="480"/>
      <c r="J91" s="99"/>
      <c r="L91" s="45"/>
    </row>
    <row r="92" spans="1:12" hidden="1" x14ac:dyDescent="0.2">
      <c r="A92" s="42"/>
      <c r="B92" s="495"/>
      <c r="C92" s="495"/>
      <c r="D92" s="495"/>
      <c r="E92" s="452"/>
      <c r="F92" s="452"/>
      <c r="G92" s="227"/>
      <c r="H92" s="480">
        <f t="shared" ref="H92:H95" si="3">E92*G92/100</f>
        <v>0</v>
      </c>
      <c r="I92" s="480"/>
      <c r="J92" s="99"/>
      <c r="L92" s="45"/>
    </row>
    <row r="93" spans="1:12" hidden="1" x14ac:dyDescent="0.2">
      <c r="A93" s="42"/>
      <c r="B93" s="495"/>
      <c r="C93" s="495"/>
      <c r="D93" s="495"/>
      <c r="E93" s="452"/>
      <c r="F93" s="452"/>
      <c r="G93" s="227"/>
      <c r="H93" s="480">
        <f t="shared" si="3"/>
        <v>0</v>
      </c>
      <c r="I93" s="480"/>
      <c r="J93" s="99"/>
      <c r="L93" s="45"/>
    </row>
    <row r="94" spans="1:12" hidden="1" x14ac:dyDescent="0.2">
      <c r="A94" s="42"/>
      <c r="B94" s="495"/>
      <c r="C94" s="495"/>
      <c r="D94" s="495"/>
      <c r="E94" s="452"/>
      <c r="F94" s="452"/>
      <c r="G94" s="227"/>
      <c r="H94" s="480">
        <f t="shared" si="3"/>
        <v>0</v>
      </c>
      <c r="I94" s="480"/>
      <c r="J94" s="99"/>
      <c r="L94" s="45"/>
    </row>
    <row r="95" spans="1:12" hidden="1" x14ac:dyDescent="0.2">
      <c r="A95" s="42"/>
      <c r="B95" s="495"/>
      <c r="C95" s="495"/>
      <c r="D95" s="495"/>
      <c r="E95" s="452"/>
      <c r="F95" s="452"/>
      <c r="G95" s="227"/>
      <c r="H95" s="480">
        <f t="shared" si="3"/>
        <v>0</v>
      </c>
      <c r="I95" s="480"/>
      <c r="J95" s="99"/>
      <c r="L95" s="45"/>
    </row>
    <row r="96" spans="1:12" hidden="1" x14ac:dyDescent="0.2">
      <c r="A96" s="42"/>
      <c r="B96" s="465" t="s">
        <v>13</v>
      </c>
      <c r="C96" s="465"/>
      <c r="D96" s="465"/>
      <c r="E96" s="452" t="s">
        <v>14</v>
      </c>
      <c r="F96" s="452"/>
      <c r="G96" s="227" t="s">
        <v>14</v>
      </c>
      <c r="H96" s="480">
        <f>SUM(H90:I95)</f>
        <v>0</v>
      </c>
      <c r="I96" s="480"/>
      <c r="J96" s="99"/>
      <c r="L96" s="45"/>
    </row>
    <row r="97" spans="1:10" hidden="1" x14ac:dyDescent="0.2"/>
    <row r="98" spans="1:10" s="38" customFormat="1" hidden="1" x14ac:dyDescent="0.2">
      <c r="B98" s="38" t="s">
        <v>63</v>
      </c>
    </row>
    <row r="99" spans="1:10" hidden="1" x14ac:dyDescent="0.2"/>
    <row r="100" spans="1:10" hidden="1" x14ac:dyDescent="0.2">
      <c r="A100" s="36" t="s">
        <v>59</v>
      </c>
    </row>
    <row r="101" spans="1:10" hidden="1" x14ac:dyDescent="0.2">
      <c r="A101" s="36" t="s">
        <v>56</v>
      </c>
      <c r="D101" s="100" t="s">
        <v>240</v>
      </c>
      <c r="E101" s="100"/>
      <c r="F101" s="100"/>
    </row>
    <row r="102" spans="1:10" hidden="1" x14ac:dyDescent="0.2"/>
    <row r="103" spans="1:10" ht="24.6" hidden="1" customHeight="1" x14ac:dyDescent="0.2">
      <c r="A103" s="43" t="s">
        <v>3</v>
      </c>
      <c r="B103" s="465" t="s">
        <v>51</v>
      </c>
      <c r="C103" s="465"/>
      <c r="D103" s="465"/>
      <c r="E103" s="465" t="s">
        <v>64</v>
      </c>
      <c r="F103" s="465"/>
      <c r="G103" s="465" t="s">
        <v>53</v>
      </c>
      <c r="H103" s="465"/>
      <c r="I103" s="465" t="s">
        <v>65</v>
      </c>
      <c r="J103" s="465"/>
    </row>
    <row r="104" spans="1:10" hidden="1" x14ac:dyDescent="0.2">
      <c r="A104" s="42">
        <v>1</v>
      </c>
      <c r="B104" s="465">
        <v>2</v>
      </c>
      <c r="C104" s="465"/>
      <c r="D104" s="465"/>
      <c r="E104" s="465">
        <v>3</v>
      </c>
      <c r="F104" s="465"/>
      <c r="G104" s="497">
        <v>4</v>
      </c>
      <c r="H104" s="497"/>
      <c r="I104" s="497">
        <v>5</v>
      </c>
      <c r="J104" s="497"/>
    </row>
    <row r="105" spans="1:10" hidden="1" x14ac:dyDescent="0.2">
      <c r="A105" s="42"/>
      <c r="B105" s="495"/>
      <c r="C105" s="495"/>
      <c r="D105" s="495"/>
      <c r="E105" s="465"/>
      <c r="F105" s="465"/>
      <c r="G105" s="497"/>
      <c r="H105" s="497"/>
      <c r="I105" s="528">
        <f>E105:E105+G105</f>
        <v>0</v>
      </c>
      <c r="J105" s="528"/>
    </row>
    <row r="106" spans="1:10" hidden="1" x14ac:dyDescent="0.2">
      <c r="A106" s="42"/>
      <c r="B106" s="495"/>
      <c r="C106" s="495"/>
      <c r="D106" s="495"/>
      <c r="E106" s="465"/>
      <c r="F106" s="465"/>
      <c r="G106" s="497"/>
      <c r="H106" s="497"/>
      <c r="I106" s="528">
        <f t="shared" ref="I106:I110" si="4">E106:E106+G106</f>
        <v>0</v>
      </c>
      <c r="J106" s="528"/>
    </row>
    <row r="107" spans="1:10" hidden="1" x14ac:dyDescent="0.2">
      <c r="A107" s="42"/>
      <c r="B107" s="495"/>
      <c r="C107" s="495"/>
      <c r="D107" s="495"/>
      <c r="E107" s="465"/>
      <c r="F107" s="465"/>
      <c r="G107" s="497"/>
      <c r="H107" s="497"/>
      <c r="I107" s="528">
        <f t="shared" si="4"/>
        <v>0</v>
      </c>
      <c r="J107" s="528"/>
    </row>
    <row r="108" spans="1:10" hidden="1" x14ac:dyDescent="0.2">
      <c r="A108" s="42"/>
      <c r="B108" s="495"/>
      <c r="C108" s="495"/>
      <c r="D108" s="495"/>
      <c r="E108" s="465"/>
      <c r="F108" s="465"/>
      <c r="G108" s="497"/>
      <c r="H108" s="497"/>
      <c r="I108" s="528">
        <f t="shared" si="4"/>
        <v>0</v>
      </c>
      <c r="J108" s="528"/>
    </row>
    <row r="109" spans="1:10" hidden="1" x14ac:dyDescent="0.2">
      <c r="A109" s="42"/>
      <c r="B109" s="495"/>
      <c r="C109" s="495"/>
      <c r="D109" s="495"/>
      <c r="E109" s="465"/>
      <c r="F109" s="465"/>
      <c r="G109" s="497"/>
      <c r="H109" s="497"/>
      <c r="I109" s="528">
        <f t="shared" si="4"/>
        <v>0</v>
      </c>
      <c r="J109" s="528"/>
    </row>
    <row r="110" spans="1:10" hidden="1" x14ac:dyDescent="0.2">
      <c r="A110" s="42"/>
      <c r="B110" s="495"/>
      <c r="C110" s="495"/>
      <c r="D110" s="495"/>
      <c r="E110" s="465"/>
      <c r="F110" s="465"/>
      <c r="G110" s="497"/>
      <c r="H110" s="497"/>
      <c r="I110" s="528">
        <f t="shared" si="4"/>
        <v>0</v>
      </c>
      <c r="J110" s="528"/>
    </row>
    <row r="111" spans="1:10" hidden="1" x14ac:dyDescent="0.2">
      <c r="A111" s="42"/>
      <c r="B111" s="465" t="s">
        <v>13</v>
      </c>
      <c r="C111" s="465"/>
      <c r="D111" s="465"/>
      <c r="E111" s="465" t="s">
        <v>14</v>
      </c>
      <c r="F111" s="465"/>
      <c r="G111" s="497" t="s">
        <v>14</v>
      </c>
      <c r="H111" s="497"/>
      <c r="I111" s="528">
        <f>SUM(I105:J110)</f>
        <v>0</v>
      </c>
      <c r="J111" s="497"/>
    </row>
    <row r="112" spans="1:10" hidden="1" x14ac:dyDescent="0.2"/>
    <row r="113" spans="1:10" s="38" customFormat="1" hidden="1" x14ac:dyDescent="0.2">
      <c r="B113" s="38" t="s">
        <v>66</v>
      </c>
    </row>
    <row r="114" spans="1:10" hidden="1" x14ac:dyDescent="0.2"/>
    <row r="115" spans="1:10" hidden="1" x14ac:dyDescent="0.2">
      <c r="A115" s="36" t="s">
        <v>59</v>
      </c>
      <c r="E115" s="36">
        <v>244</v>
      </c>
    </row>
    <row r="116" spans="1:10" hidden="1" x14ac:dyDescent="0.2">
      <c r="A116" s="36" t="s">
        <v>56</v>
      </c>
      <c r="D116" s="100" t="s">
        <v>240</v>
      </c>
      <c r="E116" s="100"/>
      <c r="F116" s="100"/>
    </row>
    <row r="117" spans="1:10" hidden="1" x14ac:dyDescent="0.2"/>
    <row r="118" spans="1:10" ht="23.45" hidden="1" customHeight="1" x14ac:dyDescent="0.2">
      <c r="A118" s="43" t="s">
        <v>3</v>
      </c>
      <c r="B118" s="465" t="s">
        <v>51</v>
      </c>
      <c r="C118" s="465"/>
      <c r="D118" s="465"/>
      <c r="E118" s="465" t="s">
        <v>64</v>
      </c>
      <c r="F118" s="465"/>
      <c r="G118" s="465" t="s">
        <v>53</v>
      </c>
      <c r="H118" s="465"/>
      <c r="I118" s="465" t="s">
        <v>65</v>
      </c>
      <c r="J118" s="465"/>
    </row>
    <row r="119" spans="1:10" hidden="1" x14ac:dyDescent="0.2">
      <c r="A119" s="42">
        <v>1</v>
      </c>
      <c r="B119" s="465">
        <v>2</v>
      </c>
      <c r="C119" s="465"/>
      <c r="D119" s="465"/>
      <c r="E119" s="465">
        <v>3</v>
      </c>
      <c r="F119" s="465"/>
      <c r="G119" s="497">
        <v>4</v>
      </c>
      <c r="H119" s="497"/>
      <c r="I119" s="497">
        <v>5</v>
      </c>
      <c r="J119" s="497"/>
    </row>
    <row r="120" spans="1:10" hidden="1" x14ac:dyDescent="0.2">
      <c r="A120" s="42"/>
      <c r="B120" s="495"/>
      <c r="C120" s="495"/>
      <c r="D120" s="495"/>
      <c r="E120" s="465"/>
      <c r="F120" s="465"/>
      <c r="G120" s="497"/>
      <c r="H120" s="497"/>
      <c r="I120" s="528">
        <f>E120:E120+G120</f>
        <v>0</v>
      </c>
      <c r="J120" s="528"/>
    </row>
    <row r="121" spans="1:10" hidden="1" x14ac:dyDescent="0.2">
      <c r="A121" s="42"/>
      <c r="B121" s="495"/>
      <c r="C121" s="495"/>
      <c r="D121" s="495"/>
      <c r="E121" s="465"/>
      <c r="F121" s="465"/>
      <c r="G121" s="497"/>
      <c r="H121" s="497"/>
      <c r="I121" s="528">
        <f t="shared" ref="I121:I125" si="5">E121:E121+G121</f>
        <v>0</v>
      </c>
      <c r="J121" s="528"/>
    </row>
    <row r="122" spans="1:10" hidden="1" x14ac:dyDescent="0.2">
      <c r="A122" s="42"/>
      <c r="B122" s="495"/>
      <c r="C122" s="495"/>
      <c r="D122" s="495"/>
      <c r="E122" s="465"/>
      <c r="F122" s="465"/>
      <c r="G122" s="497"/>
      <c r="H122" s="497"/>
      <c r="I122" s="528">
        <f t="shared" si="5"/>
        <v>0</v>
      </c>
      <c r="J122" s="528"/>
    </row>
    <row r="123" spans="1:10" hidden="1" x14ac:dyDescent="0.2">
      <c r="A123" s="42"/>
      <c r="B123" s="495"/>
      <c r="C123" s="495"/>
      <c r="D123" s="495"/>
      <c r="E123" s="465"/>
      <c r="F123" s="465"/>
      <c r="G123" s="497"/>
      <c r="H123" s="497"/>
      <c r="I123" s="528">
        <f t="shared" si="5"/>
        <v>0</v>
      </c>
      <c r="J123" s="528"/>
    </row>
    <row r="124" spans="1:10" hidden="1" x14ac:dyDescent="0.2">
      <c r="A124" s="42"/>
      <c r="B124" s="495"/>
      <c r="C124" s="495"/>
      <c r="D124" s="495"/>
      <c r="E124" s="465"/>
      <c r="F124" s="465"/>
      <c r="G124" s="497"/>
      <c r="H124" s="497"/>
      <c r="I124" s="528">
        <f t="shared" si="5"/>
        <v>0</v>
      </c>
      <c r="J124" s="528"/>
    </row>
    <row r="125" spans="1:10" hidden="1" x14ac:dyDescent="0.2">
      <c r="A125" s="42"/>
      <c r="B125" s="495"/>
      <c r="C125" s="495"/>
      <c r="D125" s="495"/>
      <c r="E125" s="465"/>
      <c r="F125" s="465"/>
      <c r="G125" s="497"/>
      <c r="H125" s="497"/>
      <c r="I125" s="528">
        <f t="shared" si="5"/>
        <v>0</v>
      </c>
      <c r="J125" s="528"/>
    </row>
    <row r="126" spans="1:10" hidden="1" x14ac:dyDescent="0.2">
      <c r="A126" s="42"/>
      <c r="B126" s="465" t="s">
        <v>13</v>
      </c>
      <c r="C126" s="465"/>
      <c r="D126" s="465"/>
      <c r="E126" s="465" t="s">
        <v>14</v>
      </c>
      <c r="F126" s="465"/>
      <c r="G126" s="497" t="s">
        <v>14</v>
      </c>
      <c r="H126" s="497"/>
      <c r="I126" s="528">
        <f>SUM(I120:J125)</f>
        <v>0</v>
      </c>
      <c r="J126" s="497"/>
    </row>
    <row r="127" spans="1:10" hidden="1" x14ac:dyDescent="0.2"/>
    <row r="128" spans="1:10" s="38" customFormat="1" hidden="1" x14ac:dyDescent="0.2">
      <c r="B128" s="38" t="s">
        <v>67</v>
      </c>
    </row>
    <row r="129" spans="1:10" hidden="1" x14ac:dyDescent="0.2"/>
    <row r="130" spans="1:10" hidden="1" x14ac:dyDescent="0.2">
      <c r="A130" s="36" t="s">
        <v>59</v>
      </c>
      <c r="E130" s="36">
        <v>244</v>
      </c>
    </row>
    <row r="131" spans="1:10" hidden="1" x14ac:dyDescent="0.2">
      <c r="A131" s="36" t="s">
        <v>56</v>
      </c>
      <c r="D131" s="100" t="s">
        <v>240</v>
      </c>
      <c r="E131" s="100"/>
      <c r="F131" s="100"/>
    </row>
    <row r="132" spans="1:10" hidden="1" x14ac:dyDescent="0.2"/>
    <row r="133" spans="1:10" hidden="1" x14ac:dyDescent="0.2">
      <c r="C133" s="36" t="s">
        <v>72</v>
      </c>
    </row>
    <row r="134" spans="1:10" hidden="1" x14ac:dyDescent="0.2"/>
    <row r="135" spans="1:10" ht="27" hidden="1" customHeight="1" x14ac:dyDescent="0.2">
      <c r="A135" s="229" t="s">
        <v>3</v>
      </c>
      <c r="B135" s="465" t="s">
        <v>16</v>
      </c>
      <c r="C135" s="465"/>
      <c r="D135" s="465" t="s">
        <v>68</v>
      </c>
      <c r="E135" s="465"/>
      <c r="F135" s="230" t="s">
        <v>69</v>
      </c>
      <c r="G135" s="497" t="s">
        <v>70</v>
      </c>
      <c r="H135" s="497"/>
      <c r="I135" s="465" t="s">
        <v>71</v>
      </c>
      <c r="J135" s="465"/>
    </row>
    <row r="136" spans="1:10" hidden="1" x14ac:dyDescent="0.2">
      <c r="A136" s="55">
        <v>1</v>
      </c>
      <c r="B136" s="494">
        <v>2</v>
      </c>
      <c r="C136" s="494"/>
      <c r="D136" s="494">
        <v>3</v>
      </c>
      <c r="E136" s="494"/>
      <c r="F136" s="55">
        <v>4</v>
      </c>
      <c r="G136" s="496">
        <v>5</v>
      </c>
      <c r="H136" s="496"/>
      <c r="I136" s="494">
        <v>6</v>
      </c>
      <c r="J136" s="494"/>
    </row>
    <row r="137" spans="1:10" hidden="1" x14ac:dyDescent="0.2">
      <c r="A137" s="238"/>
      <c r="B137" s="495"/>
      <c r="C137" s="495"/>
      <c r="D137" s="452"/>
      <c r="E137" s="452"/>
      <c r="F137" s="56"/>
      <c r="G137" s="480"/>
      <c r="H137" s="480"/>
      <c r="I137" s="452">
        <f>D137*F137*G137</f>
        <v>0</v>
      </c>
      <c r="J137" s="452"/>
    </row>
    <row r="138" spans="1:10" hidden="1" x14ac:dyDescent="0.2">
      <c r="A138" s="238"/>
      <c r="B138" s="495"/>
      <c r="C138" s="495"/>
      <c r="D138" s="452"/>
      <c r="E138" s="452"/>
      <c r="F138" s="56"/>
      <c r="G138" s="480"/>
      <c r="H138" s="480"/>
      <c r="I138" s="452">
        <f t="shared" ref="I138" si="6">D138*F138*G138</f>
        <v>0</v>
      </c>
      <c r="J138" s="452"/>
    </row>
    <row r="139" spans="1:10" hidden="1" x14ac:dyDescent="0.2">
      <c r="A139" s="238"/>
      <c r="B139" s="465" t="s">
        <v>13</v>
      </c>
      <c r="C139" s="465"/>
      <c r="D139" s="452" t="s">
        <v>14</v>
      </c>
      <c r="E139" s="452"/>
      <c r="F139" s="56" t="s">
        <v>14</v>
      </c>
      <c r="G139" s="480" t="s">
        <v>14</v>
      </c>
      <c r="H139" s="480"/>
      <c r="I139" s="452">
        <f>SUM(I137:J138)</f>
        <v>0</v>
      </c>
      <c r="J139" s="452"/>
    </row>
    <row r="140" spans="1:10" hidden="1" x14ac:dyDescent="0.2"/>
    <row r="141" spans="1:10" hidden="1" x14ac:dyDescent="0.2">
      <c r="A141" s="38"/>
      <c r="C141" s="36" t="s">
        <v>250</v>
      </c>
      <c r="D141" s="38"/>
      <c r="E141" s="38"/>
      <c r="F141" s="38"/>
      <c r="G141" s="38"/>
      <c r="H141" s="38"/>
      <c r="I141" s="38"/>
      <c r="J141" s="38"/>
    </row>
    <row r="142" spans="1:10" hidden="1" x14ac:dyDescent="0.2"/>
    <row r="143" spans="1:10" hidden="1" x14ac:dyDescent="0.2">
      <c r="A143" s="36" t="s">
        <v>59</v>
      </c>
      <c r="E143" s="36">
        <v>244</v>
      </c>
    </row>
    <row r="144" spans="1:10" hidden="1" x14ac:dyDescent="0.2">
      <c r="A144" s="36" t="s">
        <v>56</v>
      </c>
      <c r="D144" s="100" t="s">
        <v>240</v>
      </c>
      <c r="E144" s="100"/>
      <c r="F144" s="100"/>
    </row>
    <row r="145" spans="1:10" hidden="1" x14ac:dyDescent="0.2"/>
    <row r="146" spans="1:10" ht="24.6" hidden="1" customHeight="1" x14ac:dyDescent="0.2">
      <c r="A146" s="43" t="s">
        <v>3</v>
      </c>
      <c r="B146" s="465" t="s">
        <v>16</v>
      </c>
      <c r="C146" s="465"/>
      <c r="D146" s="465"/>
      <c r="E146" s="465" t="s">
        <v>173</v>
      </c>
      <c r="F146" s="465"/>
      <c r="G146" s="465" t="s">
        <v>74</v>
      </c>
      <c r="H146" s="465"/>
      <c r="I146" s="465" t="s">
        <v>75</v>
      </c>
      <c r="J146" s="465"/>
    </row>
    <row r="147" spans="1:10" hidden="1" x14ac:dyDescent="0.2">
      <c r="A147" s="57">
        <v>1</v>
      </c>
      <c r="B147" s="530">
        <v>2</v>
      </c>
      <c r="C147" s="530"/>
      <c r="D147" s="530"/>
      <c r="E147" s="530">
        <v>3</v>
      </c>
      <c r="F147" s="530"/>
      <c r="G147" s="466">
        <v>4</v>
      </c>
      <c r="H147" s="466"/>
      <c r="I147" s="466">
        <v>5</v>
      </c>
      <c r="J147" s="466"/>
    </row>
    <row r="148" spans="1:10" hidden="1" x14ac:dyDescent="0.2">
      <c r="A148" s="42"/>
      <c r="B148" s="495"/>
      <c r="C148" s="495"/>
      <c r="D148" s="495"/>
      <c r="E148" s="465"/>
      <c r="F148" s="465"/>
      <c r="G148" s="497"/>
      <c r="H148" s="497"/>
      <c r="I148" s="528">
        <f>E148:E148*G148</f>
        <v>0</v>
      </c>
      <c r="J148" s="528"/>
    </row>
    <row r="149" spans="1:10" hidden="1" x14ac:dyDescent="0.2">
      <c r="A149" s="42"/>
      <c r="B149" s="495"/>
      <c r="C149" s="495"/>
      <c r="D149" s="495"/>
      <c r="E149" s="465"/>
      <c r="F149" s="465"/>
      <c r="G149" s="497"/>
      <c r="H149" s="497"/>
      <c r="I149" s="528">
        <f t="shared" ref="I149:I153" si="7">E149:E149*G149</f>
        <v>0</v>
      </c>
      <c r="J149" s="528"/>
    </row>
    <row r="150" spans="1:10" hidden="1" x14ac:dyDescent="0.2">
      <c r="A150" s="42"/>
      <c r="B150" s="495"/>
      <c r="C150" s="495"/>
      <c r="D150" s="495"/>
      <c r="E150" s="465"/>
      <c r="F150" s="465"/>
      <c r="G150" s="497"/>
      <c r="H150" s="497"/>
      <c r="I150" s="528">
        <f t="shared" si="7"/>
        <v>0</v>
      </c>
      <c r="J150" s="528"/>
    </row>
    <row r="151" spans="1:10" hidden="1" x14ac:dyDescent="0.2">
      <c r="A151" s="42"/>
      <c r="B151" s="495"/>
      <c r="C151" s="495"/>
      <c r="D151" s="495"/>
      <c r="E151" s="465"/>
      <c r="F151" s="465"/>
      <c r="G151" s="497"/>
      <c r="H151" s="497"/>
      <c r="I151" s="528">
        <f t="shared" si="7"/>
        <v>0</v>
      </c>
      <c r="J151" s="528"/>
    </row>
    <row r="152" spans="1:10" hidden="1" x14ac:dyDescent="0.2">
      <c r="A152" s="42"/>
      <c r="B152" s="495"/>
      <c r="C152" s="495"/>
      <c r="D152" s="495"/>
      <c r="E152" s="465"/>
      <c r="F152" s="465"/>
      <c r="G152" s="497"/>
      <c r="H152" s="497"/>
      <c r="I152" s="528">
        <f t="shared" si="7"/>
        <v>0</v>
      </c>
      <c r="J152" s="528"/>
    </row>
    <row r="153" spans="1:10" hidden="1" x14ac:dyDescent="0.2">
      <c r="A153" s="42"/>
      <c r="B153" s="495"/>
      <c r="C153" s="495"/>
      <c r="D153" s="495"/>
      <c r="E153" s="465"/>
      <c r="F153" s="465"/>
      <c r="G153" s="497"/>
      <c r="H153" s="497"/>
      <c r="I153" s="528">
        <f t="shared" si="7"/>
        <v>0</v>
      </c>
      <c r="J153" s="528"/>
    </row>
    <row r="154" spans="1:10" hidden="1" x14ac:dyDescent="0.2">
      <c r="A154" s="42"/>
      <c r="B154" s="465" t="s">
        <v>13</v>
      </c>
      <c r="C154" s="465"/>
      <c r="D154" s="465"/>
      <c r="E154" s="465" t="s">
        <v>14</v>
      </c>
      <c r="F154" s="465"/>
      <c r="G154" s="497" t="s">
        <v>14</v>
      </c>
      <c r="H154" s="497"/>
      <c r="I154" s="528">
        <f>SUM(I148:J153)</f>
        <v>0</v>
      </c>
      <c r="J154" s="497"/>
    </row>
    <row r="155" spans="1:10" hidden="1" x14ac:dyDescent="0.2"/>
    <row r="156" spans="1:10" hidden="1" x14ac:dyDescent="0.2">
      <c r="C156" s="36" t="s">
        <v>77</v>
      </c>
    </row>
    <row r="157" spans="1:10" hidden="1" x14ac:dyDescent="0.2"/>
    <row r="158" spans="1:10" ht="34.9" hidden="1" customHeight="1" x14ac:dyDescent="0.2">
      <c r="A158" s="229" t="s">
        <v>3</v>
      </c>
      <c r="B158" s="465" t="s">
        <v>51</v>
      </c>
      <c r="C158" s="465"/>
      <c r="D158" s="465" t="s">
        <v>78</v>
      </c>
      <c r="E158" s="465"/>
      <c r="F158" s="230" t="s">
        <v>79</v>
      </c>
      <c r="G158" s="497" t="s">
        <v>80</v>
      </c>
      <c r="H158" s="497"/>
      <c r="I158" s="465" t="s">
        <v>71</v>
      </c>
      <c r="J158" s="465"/>
    </row>
    <row r="159" spans="1:10" s="58" customFormat="1" ht="9.6" hidden="1" customHeight="1" x14ac:dyDescent="0.2">
      <c r="A159" s="50">
        <v>1</v>
      </c>
      <c r="B159" s="530">
        <v>2</v>
      </c>
      <c r="C159" s="530"/>
      <c r="D159" s="530">
        <v>3</v>
      </c>
      <c r="E159" s="530"/>
      <c r="F159" s="50">
        <v>4</v>
      </c>
      <c r="G159" s="466">
        <v>5</v>
      </c>
      <c r="H159" s="466"/>
      <c r="I159" s="530">
        <v>6</v>
      </c>
      <c r="J159" s="530"/>
    </row>
    <row r="160" spans="1:10" hidden="1" x14ac:dyDescent="0.2">
      <c r="A160" s="238"/>
      <c r="B160" s="495"/>
      <c r="C160" s="495"/>
      <c r="D160" s="452"/>
      <c r="E160" s="452"/>
      <c r="F160" s="56"/>
      <c r="G160" s="480"/>
      <c r="H160" s="480"/>
      <c r="I160" s="452">
        <f>F160*G160*D160</f>
        <v>0</v>
      </c>
      <c r="J160" s="452"/>
    </row>
    <row r="161" spans="1:11" hidden="1" x14ac:dyDescent="0.2">
      <c r="A161" s="238"/>
      <c r="B161" s="495"/>
      <c r="C161" s="495"/>
      <c r="D161" s="452"/>
      <c r="E161" s="452"/>
      <c r="F161" s="56"/>
      <c r="G161" s="480"/>
      <c r="H161" s="480"/>
      <c r="I161" s="452">
        <f>F161*G161*D161</f>
        <v>0</v>
      </c>
      <c r="J161" s="452"/>
    </row>
    <row r="162" spans="1:11" hidden="1" x14ac:dyDescent="0.2">
      <c r="A162" s="238"/>
      <c r="B162" s="495"/>
      <c r="C162" s="495"/>
      <c r="D162" s="452"/>
      <c r="E162" s="452"/>
      <c r="F162" s="56"/>
      <c r="G162" s="480"/>
      <c r="H162" s="480"/>
      <c r="I162" s="452">
        <f t="shared" ref="I162:I164" si="8">F162*G162*D162</f>
        <v>0</v>
      </c>
      <c r="J162" s="452"/>
    </row>
    <row r="163" spans="1:11" hidden="1" x14ac:dyDescent="0.2">
      <c r="A163" s="238"/>
      <c r="B163" s="495"/>
      <c r="C163" s="495"/>
      <c r="D163" s="452"/>
      <c r="E163" s="452"/>
      <c r="F163" s="56"/>
      <c r="G163" s="480"/>
      <c r="H163" s="480"/>
      <c r="I163" s="452">
        <f t="shared" si="8"/>
        <v>0</v>
      </c>
      <c r="J163" s="452"/>
    </row>
    <row r="164" spans="1:11" hidden="1" x14ac:dyDescent="0.2">
      <c r="A164" s="238"/>
      <c r="B164" s="495"/>
      <c r="C164" s="495"/>
      <c r="D164" s="452"/>
      <c r="E164" s="452"/>
      <c r="F164" s="56"/>
      <c r="G164" s="480"/>
      <c r="H164" s="480"/>
      <c r="I164" s="452">
        <f t="shared" si="8"/>
        <v>0</v>
      </c>
      <c r="J164" s="452"/>
    </row>
    <row r="165" spans="1:11" hidden="1" x14ac:dyDescent="0.2">
      <c r="A165" s="238"/>
      <c r="B165" s="465" t="s">
        <v>13</v>
      </c>
      <c r="C165" s="465"/>
      <c r="D165" s="452" t="s">
        <v>14</v>
      </c>
      <c r="E165" s="452"/>
      <c r="F165" s="56" t="s">
        <v>14</v>
      </c>
      <c r="G165" s="480" t="s">
        <v>14</v>
      </c>
      <c r="H165" s="480"/>
      <c r="I165" s="452">
        <f>SUM(I160:J164)</f>
        <v>0</v>
      </c>
      <c r="J165" s="452"/>
      <c r="K165" s="45"/>
    </row>
    <row r="166" spans="1:11" hidden="1" x14ac:dyDescent="0.2"/>
    <row r="167" spans="1:11" hidden="1" x14ac:dyDescent="0.2">
      <c r="C167" s="36" t="s">
        <v>76</v>
      </c>
    </row>
    <row r="168" spans="1:11" hidden="1" x14ac:dyDescent="0.2"/>
    <row r="169" spans="1:11" ht="24.6" hidden="1" customHeight="1" x14ac:dyDescent="0.2">
      <c r="A169" s="43" t="s">
        <v>3</v>
      </c>
      <c r="B169" s="465" t="s">
        <v>51</v>
      </c>
      <c r="C169" s="465"/>
      <c r="D169" s="465"/>
      <c r="E169" s="465" t="s">
        <v>81</v>
      </c>
      <c r="F169" s="465"/>
      <c r="G169" s="465" t="s">
        <v>82</v>
      </c>
      <c r="H169" s="465"/>
      <c r="I169" s="465" t="s">
        <v>83</v>
      </c>
      <c r="J169" s="465"/>
    </row>
    <row r="170" spans="1:11" hidden="1" x14ac:dyDescent="0.2">
      <c r="A170" s="42">
        <v>1</v>
      </c>
      <c r="B170" s="465">
        <v>2</v>
      </c>
      <c r="C170" s="465"/>
      <c r="D170" s="465"/>
      <c r="E170" s="465">
        <v>3</v>
      </c>
      <c r="F170" s="465"/>
      <c r="G170" s="497">
        <v>4</v>
      </c>
      <c r="H170" s="497"/>
      <c r="I170" s="497">
        <v>5</v>
      </c>
      <c r="J170" s="497"/>
    </row>
    <row r="171" spans="1:11" hidden="1" x14ac:dyDescent="0.2">
      <c r="A171" s="42"/>
      <c r="B171" s="495"/>
      <c r="C171" s="495"/>
      <c r="D171" s="495"/>
      <c r="E171" s="465"/>
      <c r="F171" s="465"/>
      <c r="G171" s="497"/>
      <c r="H171" s="497"/>
      <c r="I171" s="528">
        <f>E171:E171*G171</f>
        <v>0</v>
      </c>
      <c r="J171" s="528"/>
    </row>
    <row r="172" spans="1:11" hidden="1" x14ac:dyDescent="0.2">
      <c r="A172" s="42"/>
      <c r="B172" s="495"/>
      <c r="C172" s="495"/>
      <c r="D172" s="495"/>
      <c r="E172" s="465"/>
      <c r="F172" s="465"/>
      <c r="G172" s="497"/>
      <c r="H172" s="497"/>
      <c r="I172" s="528">
        <f t="shared" ref="I172:I176" si="9">E172:E172*G172</f>
        <v>0</v>
      </c>
      <c r="J172" s="528"/>
    </row>
    <row r="173" spans="1:11" hidden="1" x14ac:dyDescent="0.2">
      <c r="A173" s="42"/>
      <c r="B173" s="495"/>
      <c r="C173" s="495"/>
      <c r="D173" s="495"/>
      <c r="E173" s="465"/>
      <c r="F173" s="465"/>
      <c r="G173" s="497"/>
      <c r="H173" s="497"/>
      <c r="I173" s="528">
        <f t="shared" si="9"/>
        <v>0</v>
      </c>
      <c r="J173" s="528"/>
    </row>
    <row r="174" spans="1:11" hidden="1" x14ac:dyDescent="0.2">
      <c r="A174" s="42"/>
      <c r="B174" s="495"/>
      <c r="C174" s="495"/>
      <c r="D174" s="495"/>
      <c r="E174" s="465"/>
      <c r="F174" s="465"/>
      <c r="G174" s="497"/>
      <c r="H174" s="497"/>
      <c r="I174" s="528">
        <f t="shared" si="9"/>
        <v>0</v>
      </c>
      <c r="J174" s="528"/>
    </row>
    <row r="175" spans="1:11" hidden="1" x14ac:dyDescent="0.2">
      <c r="A175" s="42"/>
      <c r="B175" s="495"/>
      <c r="C175" s="495"/>
      <c r="D175" s="495"/>
      <c r="E175" s="465"/>
      <c r="F175" s="465"/>
      <c r="G175" s="497"/>
      <c r="H175" s="497"/>
      <c r="I175" s="528">
        <f t="shared" si="9"/>
        <v>0</v>
      </c>
      <c r="J175" s="528"/>
    </row>
    <row r="176" spans="1:11" hidden="1" x14ac:dyDescent="0.2">
      <c r="A176" s="42"/>
      <c r="B176" s="495"/>
      <c r="C176" s="495"/>
      <c r="D176" s="495"/>
      <c r="E176" s="465"/>
      <c r="F176" s="465"/>
      <c r="G176" s="497"/>
      <c r="H176" s="497"/>
      <c r="I176" s="528">
        <f t="shared" si="9"/>
        <v>0</v>
      </c>
      <c r="J176" s="528"/>
    </row>
    <row r="177" spans="1:11" hidden="1" x14ac:dyDescent="0.2">
      <c r="A177" s="42"/>
      <c r="B177" s="465" t="s">
        <v>13</v>
      </c>
      <c r="C177" s="465"/>
      <c r="D177" s="465"/>
      <c r="E177" s="465" t="s">
        <v>14</v>
      </c>
      <c r="F177" s="465"/>
      <c r="G177" s="497" t="s">
        <v>14</v>
      </c>
      <c r="H177" s="497"/>
      <c r="I177" s="528">
        <f>SUM(I171:J176)</f>
        <v>0</v>
      </c>
      <c r="J177" s="497"/>
    </row>
    <row r="179" spans="1:11" x14ac:dyDescent="0.2">
      <c r="C179" s="36" t="s">
        <v>170</v>
      </c>
    </row>
    <row r="181" spans="1:11" ht="28.15" customHeight="1" x14ac:dyDescent="0.2">
      <c r="A181" s="43" t="s">
        <v>3</v>
      </c>
      <c r="B181" s="465" t="s">
        <v>16</v>
      </c>
      <c r="C181" s="465"/>
      <c r="D181" s="465"/>
      <c r="E181" s="465" t="s">
        <v>84</v>
      </c>
      <c r="F181" s="465"/>
      <c r="G181" s="465" t="s">
        <v>85</v>
      </c>
      <c r="H181" s="465"/>
      <c r="I181" s="465" t="s">
        <v>86</v>
      </c>
      <c r="J181" s="465"/>
    </row>
    <row r="182" spans="1:11" x14ac:dyDescent="0.2">
      <c r="A182" s="42">
        <v>1</v>
      </c>
      <c r="B182" s="487">
        <v>2</v>
      </c>
      <c r="C182" s="487"/>
      <c r="D182" s="487"/>
      <c r="E182" s="487">
        <v>3</v>
      </c>
      <c r="F182" s="487"/>
      <c r="G182" s="468">
        <v>4</v>
      </c>
      <c r="H182" s="468"/>
      <c r="I182" s="468">
        <v>5</v>
      </c>
      <c r="J182" s="468"/>
    </row>
    <row r="183" spans="1:11" ht="28.9" customHeight="1" x14ac:dyDescent="0.2">
      <c r="A183" s="42">
        <v>1</v>
      </c>
      <c r="B183" s="541" t="s">
        <v>321</v>
      </c>
      <c r="C183" s="541"/>
      <c r="D183" s="541"/>
      <c r="E183" s="542" t="s">
        <v>351</v>
      </c>
      <c r="F183" s="543"/>
      <c r="G183" s="469">
        <v>1</v>
      </c>
      <c r="H183" s="469"/>
      <c r="I183" s="470">
        <v>60372</v>
      </c>
      <c r="J183" s="470"/>
      <c r="K183" s="36">
        <v>225</v>
      </c>
    </row>
    <row r="184" spans="1:11" x14ac:dyDescent="0.2">
      <c r="A184" s="42">
        <v>2</v>
      </c>
      <c r="B184" s="463" t="s">
        <v>352</v>
      </c>
      <c r="C184" s="463"/>
      <c r="D184" s="463"/>
      <c r="E184" s="544"/>
      <c r="F184" s="545"/>
      <c r="G184" s="468">
        <v>1</v>
      </c>
      <c r="H184" s="468"/>
      <c r="I184" s="480">
        <v>130000</v>
      </c>
      <c r="J184" s="480"/>
    </row>
    <row r="185" spans="1:11" hidden="1" x14ac:dyDescent="0.2">
      <c r="A185" s="42">
        <v>3</v>
      </c>
      <c r="B185" s="463"/>
      <c r="C185" s="463"/>
      <c r="D185" s="463"/>
      <c r="E185" s="452"/>
      <c r="F185" s="452"/>
      <c r="G185" s="468"/>
      <c r="H185" s="468"/>
      <c r="I185" s="480"/>
      <c r="J185" s="480"/>
    </row>
    <row r="186" spans="1:11" ht="24.6" hidden="1" customHeight="1" x14ac:dyDescent="0.2">
      <c r="A186" s="42">
        <v>4</v>
      </c>
      <c r="B186" s="463"/>
      <c r="C186" s="463"/>
      <c r="D186" s="463"/>
      <c r="E186" s="452"/>
      <c r="F186" s="452"/>
      <c r="G186" s="468"/>
      <c r="H186" s="468"/>
      <c r="I186" s="480"/>
      <c r="J186" s="480"/>
    </row>
    <row r="187" spans="1:11" hidden="1" x14ac:dyDescent="0.2">
      <c r="A187" s="42">
        <v>5</v>
      </c>
      <c r="B187" s="463"/>
      <c r="C187" s="463"/>
      <c r="D187" s="463"/>
      <c r="E187" s="452"/>
      <c r="F187" s="452"/>
      <c r="G187" s="468"/>
      <c r="H187" s="468"/>
      <c r="I187" s="480"/>
      <c r="J187" s="480"/>
    </row>
    <row r="188" spans="1:11" hidden="1" x14ac:dyDescent="0.2">
      <c r="A188" s="42">
        <v>6</v>
      </c>
      <c r="B188" s="463"/>
      <c r="C188" s="463"/>
      <c r="D188" s="463"/>
      <c r="E188" s="452"/>
      <c r="F188" s="452"/>
      <c r="G188" s="468"/>
      <c r="H188" s="468"/>
      <c r="I188" s="480"/>
      <c r="J188" s="480"/>
    </row>
    <row r="189" spans="1:11" hidden="1" x14ac:dyDescent="0.2">
      <c r="A189" s="42">
        <v>7</v>
      </c>
      <c r="B189" s="463"/>
      <c r="C189" s="463"/>
      <c r="D189" s="463"/>
      <c r="E189" s="452"/>
      <c r="F189" s="452"/>
      <c r="G189" s="468"/>
      <c r="H189" s="468"/>
      <c r="I189" s="480"/>
      <c r="J189" s="480"/>
    </row>
    <row r="190" spans="1:11" hidden="1" x14ac:dyDescent="0.2">
      <c r="A190" s="42">
        <v>8</v>
      </c>
      <c r="B190" s="463"/>
      <c r="C190" s="463"/>
      <c r="D190" s="463"/>
      <c r="E190" s="452"/>
      <c r="F190" s="452"/>
      <c r="G190" s="468"/>
      <c r="H190" s="468"/>
      <c r="I190" s="480"/>
      <c r="J190" s="480"/>
    </row>
    <row r="191" spans="1:11" hidden="1" x14ac:dyDescent="0.2">
      <c r="A191" s="42">
        <v>9</v>
      </c>
      <c r="B191" s="463"/>
      <c r="C191" s="463"/>
      <c r="D191" s="463"/>
      <c r="E191" s="452"/>
      <c r="F191" s="452"/>
      <c r="G191" s="468"/>
      <c r="H191" s="468"/>
      <c r="I191" s="480"/>
      <c r="J191" s="480"/>
    </row>
    <row r="192" spans="1:11" hidden="1" x14ac:dyDescent="0.2">
      <c r="A192" s="42">
        <v>10</v>
      </c>
      <c r="B192" s="463"/>
      <c r="C192" s="463"/>
      <c r="D192" s="463"/>
      <c r="E192" s="452"/>
      <c r="F192" s="452"/>
      <c r="G192" s="468"/>
      <c r="H192" s="468"/>
      <c r="I192" s="480"/>
      <c r="J192" s="480"/>
    </row>
    <row r="193" spans="1:12" hidden="1" x14ac:dyDescent="0.2">
      <c r="A193" s="42">
        <v>11</v>
      </c>
      <c r="B193" s="463"/>
      <c r="C193" s="463"/>
      <c r="D193" s="463"/>
      <c r="E193" s="452"/>
      <c r="F193" s="452"/>
      <c r="G193" s="468"/>
      <c r="H193" s="468"/>
      <c r="I193" s="480"/>
      <c r="J193" s="480"/>
    </row>
    <row r="194" spans="1:12" hidden="1" x14ac:dyDescent="0.2">
      <c r="A194" s="42">
        <v>12</v>
      </c>
      <c r="B194" s="463"/>
      <c r="C194" s="463"/>
      <c r="D194" s="463"/>
      <c r="E194" s="452"/>
      <c r="F194" s="452"/>
      <c r="G194" s="468"/>
      <c r="H194" s="468"/>
      <c r="I194" s="480"/>
      <c r="J194" s="480"/>
    </row>
    <row r="195" spans="1:12" hidden="1" x14ac:dyDescent="0.2">
      <c r="A195" s="42">
        <v>13</v>
      </c>
      <c r="B195" s="463"/>
      <c r="C195" s="463"/>
      <c r="D195" s="463"/>
      <c r="E195" s="452"/>
      <c r="F195" s="452"/>
      <c r="G195" s="468"/>
      <c r="H195" s="468"/>
      <c r="I195" s="480"/>
      <c r="J195" s="480"/>
    </row>
    <row r="196" spans="1:12" hidden="1" x14ac:dyDescent="0.2">
      <c r="A196" s="42">
        <v>14</v>
      </c>
      <c r="B196" s="463"/>
      <c r="C196" s="463"/>
      <c r="D196" s="463"/>
      <c r="E196" s="452"/>
      <c r="F196" s="452"/>
      <c r="G196" s="468"/>
      <c r="H196" s="468"/>
      <c r="I196" s="480"/>
      <c r="J196" s="480"/>
    </row>
    <row r="197" spans="1:12" x14ac:dyDescent="0.2">
      <c r="A197" s="42"/>
      <c r="B197" s="463" t="s">
        <v>13</v>
      </c>
      <c r="C197" s="463"/>
      <c r="D197" s="463"/>
      <c r="E197" s="452" t="s">
        <v>14</v>
      </c>
      <c r="F197" s="452"/>
      <c r="G197" s="480" t="s">
        <v>14</v>
      </c>
      <c r="H197" s="480"/>
      <c r="I197" s="480">
        <f>SUM(I183:J196)</f>
        <v>190372</v>
      </c>
      <c r="J197" s="480"/>
      <c r="K197" s="45"/>
      <c r="L197" s="45"/>
    </row>
    <row r="198" spans="1:12" x14ac:dyDescent="0.2">
      <c r="B198" s="59"/>
      <c r="C198" s="59"/>
      <c r="D198" s="59"/>
      <c r="E198" s="45"/>
      <c r="F198" s="45"/>
      <c r="G198" s="45"/>
      <c r="H198" s="45"/>
      <c r="I198" s="45"/>
      <c r="J198" s="45"/>
    </row>
    <row r="199" spans="1:12" hidden="1" x14ac:dyDescent="0.2">
      <c r="B199" s="237"/>
      <c r="C199" s="237" t="s">
        <v>171</v>
      </c>
      <c r="D199" s="237"/>
    </row>
    <row r="200" spans="1:12" hidden="1" x14ac:dyDescent="0.2">
      <c r="B200" s="237"/>
      <c r="C200" s="237"/>
      <c r="D200" s="237"/>
    </row>
    <row r="201" spans="1:12" ht="22.15" hidden="1" customHeight="1" x14ac:dyDescent="0.2">
      <c r="A201" s="43" t="s">
        <v>3</v>
      </c>
      <c r="B201" s="508" t="s">
        <v>16</v>
      </c>
      <c r="C201" s="509"/>
      <c r="D201" s="509"/>
      <c r="E201" s="509"/>
      <c r="F201" s="510"/>
      <c r="G201" s="465" t="s">
        <v>87</v>
      </c>
      <c r="H201" s="465"/>
      <c r="I201" s="465" t="s">
        <v>88</v>
      </c>
      <c r="J201" s="465"/>
    </row>
    <row r="202" spans="1:12" hidden="1" x14ac:dyDescent="0.2">
      <c r="A202" s="42">
        <v>1</v>
      </c>
      <c r="B202" s="508">
        <v>2</v>
      </c>
      <c r="C202" s="509"/>
      <c r="D202" s="509"/>
      <c r="E202" s="509"/>
      <c r="F202" s="510"/>
      <c r="G202" s="497">
        <v>3</v>
      </c>
      <c r="H202" s="497"/>
      <c r="I202" s="497">
        <v>4</v>
      </c>
      <c r="J202" s="497"/>
    </row>
    <row r="203" spans="1:12" hidden="1" x14ac:dyDescent="0.2">
      <c r="A203" s="42">
        <v>1</v>
      </c>
      <c r="B203" s="476"/>
      <c r="C203" s="477"/>
      <c r="D203" s="477"/>
      <c r="E203" s="477"/>
      <c r="F203" s="478"/>
      <c r="G203" s="468"/>
      <c r="H203" s="468"/>
      <c r="I203" s="480"/>
      <c r="J203" s="480"/>
    </row>
    <row r="204" spans="1:12" hidden="1" x14ac:dyDescent="0.2">
      <c r="A204" s="42">
        <v>2</v>
      </c>
      <c r="B204" s="476"/>
      <c r="C204" s="477"/>
      <c r="D204" s="477"/>
      <c r="E204" s="477"/>
      <c r="F204" s="478"/>
      <c r="G204" s="468"/>
      <c r="H204" s="468"/>
      <c r="I204" s="480"/>
      <c r="J204" s="480"/>
    </row>
    <row r="205" spans="1:12" hidden="1" x14ac:dyDescent="0.2">
      <c r="A205" s="42">
        <v>3</v>
      </c>
      <c r="B205" s="476"/>
      <c r="C205" s="477"/>
      <c r="D205" s="477"/>
      <c r="E205" s="477"/>
      <c r="F205" s="478"/>
      <c r="G205" s="468"/>
      <c r="H205" s="468"/>
      <c r="I205" s="480"/>
      <c r="J205" s="480"/>
    </row>
    <row r="206" spans="1:12" hidden="1" x14ac:dyDescent="0.2">
      <c r="A206" s="42">
        <v>4</v>
      </c>
      <c r="B206" s="476"/>
      <c r="C206" s="477"/>
      <c r="D206" s="477"/>
      <c r="E206" s="477"/>
      <c r="F206" s="478"/>
      <c r="G206" s="468"/>
      <c r="H206" s="468"/>
      <c r="I206" s="480"/>
      <c r="J206" s="480"/>
    </row>
    <row r="207" spans="1:12" hidden="1" x14ac:dyDescent="0.2">
      <c r="A207" s="42">
        <v>5</v>
      </c>
      <c r="B207" s="476"/>
      <c r="C207" s="477"/>
      <c r="D207" s="477"/>
      <c r="E207" s="477"/>
      <c r="F207" s="478"/>
      <c r="G207" s="468"/>
      <c r="H207" s="468"/>
      <c r="I207" s="480"/>
      <c r="J207" s="480"/>
    </row>
    <row r="208" spans="1:12" hidden="1" x14ac:dyDescent="0.2">
      <c r="A208" s="42">
        <v>6</v>
      </c>
      <c r="B208" s="476"/>
      <c r="C208" s="477"/>
      <c r="D208" s="477"/>
      <c r="E208" s="477"/>
      <c r="F208" s="478"/>
      <c r="G208" s="468"/>
      <c r="H208" s="468"/>
      <c r="I208" s="480"/>
      <c r="J208" s="480"/>
    </row>
    <row r="209" spans="1:10" hidden="1" x14ac:dyDescent="0.2">
      <c r="A209" s="42">
        <v>7</v>
      </c>
      <c r="B209" s="476"/>
      <c r="C209" s="477"/>
      <c r="D209" s="477"/>
      <c r="E209" s="477"/>
      <c r="F209" s="478"/>
      <c r="G209" s="468"/>
      <c r="H209" s="468"/>
      <c r="I209" s="480"/>
      <c r="J209" s="480"/>
    </row>
    <row r="210" spans="1:10" hidden="1" x14ac:dyDescent="0.2">
      <c r="A210" s="42">
        <v>8</v>
      </c>
      <c r="B210" s="476"/>
      <c r="C210" s="477"/>
      <c r="D210" s="477"/>
      <c r="E210" s="477"/>
      <c r="F210" s="478"/>
      <c r="G210" s="468"/>
      <c r="H210" s="468"/>
      <c r="I210" s="480"/>
      <c r="J210" s="480"/>
    </row>
    <row r="211" spans="1:10" hidden="1" x14ac:dyDescent="0.2">
      <c r="A211" s="42">
        <v>9</v>
      </c>
      <c r="B211" s="476"/>
      <c r="C211" s="477"/>
      <c r="D211" s="477"/>
      <c r="E211" s="477"/>
      <c r="F211" s="478"/>
      <c r="G211" s="468"/>
      <c r="H211" s="468"/>
      <c r="I211" s="480"/>
      <c r="J211" s="480"/>
    </row>
    <row r="212" spans="1:10" hidden="1" x14ac:dyDescent="0.2">
      <c r="A212" s="42">
        <v>10</v>
      </c>
      <c r="B212" s="476"/>
      <c r="C212" s="477"/>
      <c r="D212" s="477"/>
      <c r="E212" s="477"/>
      <c r="F212" s="478"/>
      <c r="G212" s="468"/>
      <c r="H212" s="468"/>
      <c r="I212" s="480">
        <f t="shared" ref="I212" si="10">E212:E212*G212</f>
        <v>0</v>
      </c>
      <c r="J212" s="480"/>
    </row>
    <row r="213" spans="1:10" hidden="1" x14ac:dyDescent="0.2">
      <c r="A213" s="42"/>
      <c r="B213" s="508" t="s">
        <v>13</v>
      </c>
      <c r="C213" s="509"/>
      <c r="D213" s="509"/>
      <c r="E213" s="509"/>
      <c r="F213" s="510"/>
      <c r="G213" s="480" t="s">
        <v>14</v>
      </c>
      <c r="H213" s="480"/>
      <c r="I213" s="480">
        <f>SUM(I203:J212)</f>
        <v>0</v>
      </c>
      <c r="J213" s="480"/>
    </row>
    <row r="214" spans="1:10" hidden="1" x14ac:dyDescent="0.2"/>
    <row r="215" spans="1:10" x14ac:dyDescent="0.2">
      <c r="C215" s="36" t="s">
        <v>89</v>
      </c>
    </row>
    <row r="217" spans="1:10" ht="22.15" customHeight="1" x14ac:dyDescent="0.2">
      <c r="A217" s="43" t="s">
        <v>3</v>
      </c>
      <c r="B217" s="465" t="s">
        <v>16</v>
      </c>
      <c r="C217" s="465"/>
      <c r="D217" s="465"/>
      <c r="E217" s="465" t="s">
        <v>81</v>
      </c>
      <c r="F217" s="465"/>
      <c r="G217" s="465" t="s">
        <v>90</v>
      </c>
      <c r="H217" s="465"/>
      <c r="I217" s="465" t="s">
        <v>75</v>
      </c>
      <c r="J217" s="465"/>
    </row>
    <row r="218" spans="1:10" x14ac:dyDescent="0.2">
      <c r="A218" s="42">
        <v>1</v>
      </c>
      <c r="B218" s="487">
        <v>2</v>
      </c>
      <c r="C218" s="487"/>
      <c r="D218" s="487"/>
      <c r="E218" s="487">
        <v>3</v>
      </c>
      <c r="F218" s="487"/>
      <c r="G218" s="468">
        <v>4</v>
      </c>
      <c r="H218" s="468"/>
      <c r="I218" s="468">
        <v>5</v>
      </c>
      <c r="J218" s="468"/>
    </row>
    <row r="219" spans="1:10" x14ac:dyDescent="0.2">
      <c r="A219" s="42"/>
      <c r="B219" s="536" t="s">
        <v>251</v>
      </c>
      <c r="C219" s="537"/>
      <c r="D219" s="538"/>
      <c r="E219" s="539">
        <f>488*150</f>
        <v>73200</v>
      </c>
      <c r="F219" s="540"/>
      <c r="G219" s="483">
        <v>112</v>
      </c>
      <c r="H219" s="484"/>
      <c r="I219" s="483">
        <v>5862070</v>
      </c>
      <c r="J219" s="484"/>
    </row>
    <row r="220" spans="1:10" x14ac:dyDescent="0.2">
      <c r="A220" s="42"/>
      <c r="B220" s="536" t="s">
        <v>252</v>
      </c>
      <c r="C220" s="537"/>
      <c r="D220" s="538"/>
      <c r="E220" s="539">
        <f>44*150</f>
        <v>6600</v>
      </c>
      <c r="F220" s="540"/>
      <c r="G220" s="483">
        <v>87</v>
      </c>
      <c r="H220" s="484"/>
      <c r="I220" s="483">
        <f>E220*G220-7206</f>
        <v>566994</v>
      </c>
      <c r="J220" s="484"/>
    </row>
    <row r="221" spans="1:10" ht="12" customHeight="1" x14ac:dyDescent="0.2">
      <c r="A221" s="42"/>
      <c r="B221" s="536" t="s">
        <v>253</v>
      </c>
      <c r="C221" s="537"/>
      <c r="D221" s="538"/>
      <c r="E221" s="539">
        <f>25*150</f>
        <v>3750</v>
      </c>
      <c r="F221" s="540"/>
      <c r="G221" s="483">
        <v>56</v>
      </c>
      <c r="H221" s="484"/>
      <c r="I221" s="483">
        <f t="shared" ref="I221:I222" si="11">E221*G221</f>
        <v>210000</v>
      </c>
      <c r="J221" s="484"/>
    </row>
    <row r="222" spans="1:10" ht="23.45" customHeight="1" x14ac:dyDescent="0.2">
      <c r="A222" s="42"/>
      <c r="B222" s="536" t="s">
        <v>254</v>
      </c>
      <c r="C222" s="537"/>
      <c r="D222" s="538"/>
      <c r="E222" s="539">
        <f>40*150</f>
        <v>6000</v>
      </c>
      <c r="F222" s="540"/>
      <c r="G222" s="483">
        <v>50</v>
      </c>
      <c r="H222" s="484"/>
      <c r="I222" s="483">
        <f t="shared" si="11"/>
        <v>300000</v>
      </c>
      <c r="J222" s="484"/>
    </row>
    <row r="223" spans="1:10" x14ac:dyDescent="0.2">
      <c r="A223" s="42"/>
      <c r="B223" s="536" t="s">
        <v>255</v>
      </c>
      <c r="C223" s="537"/>
      <c r="D223" s="538"/>
      <c r="E223" s="539">
        <f>488*246</f>
        <v>120048</v>
      </c>
      <c r="F223" s="540"/>
      <c r="G223" s="483">
        <v>8</v>
      </c>
      <c r="H223" s="484"/>
      <c r="I223" s="483">
        <f>E223*G223</f>
        <v>960384</v>
      </c>
      <c r="J223" s="484"/>
    </row>
    <row r="224" spans="1:10" x14ac:dyDescent="0.2">
      <c r="A224" s="42"/>
      <c r="B224" s="536" t="s">
        <v>256</v>
      </c>
      <c r="C224" s="537"/>
      <c r="D224" s="538"/>
      <c r="E224" s="539">
        <f>44*246</f>
        <v>10824</v>
      </c>
      <c r="F224" s="540"/>
      <c r="G224" s="483">
        <v>8</v>
      </c>
      <c r="H224" s="484"/>
      <c r="I224" s="483">
        <f t="shared" ref="I224:I226" si="12">E224*G224</f>
        <v>86592</v>
      </c>
      <c r="J224" s="484"/>
    </row>
    <row r="225" spans="1:13" x14ac:dyDescent="0.2">
      <c r="A225" s="42"/>
      <c r="B225" s="536" t="s">
        <v>257</v>
      </c>
      <c r="C225" s="537"/>
      <c r="D225" s="538"/>
      <c r="E225" s="539">
        <f>25*246</f>
        <v>6150</v>
      </c>
      <c r="F225" s="540"/>
      <c r="G225" s="483">
        <v>4</v>
      </c>
      <c r="H225" s="484"/>
      <c r="I225" s="483">
        <f t="shared" si="12"/>
        <v>24600</v>
      </c>
      <c r="J225" s="484"/>
      <c r="L225" s="45"/>
      <c r="M225" s="32"/>
    </row>
    <row r="226" spans="1:13" ht="21.6" customHeight="1" x14ac:dyDescent="0.2">
      <c r="A226" s="42"/>
      <c r="B226" s="536" t="s">
        <v>353</v>
      </c>
      <c r="C226" s="537"/>
      <c r="D226" s="538"/>
      <c r="E226" s="539">
        <f>40*246</f>
        <v>9840</v>
      </c>
      <c r="F226" s="540"/>
      <c r="G226" s="483">
        <v>4</v>
      </c>
      <c r="H226" s="484"/>
      <c r="I226" s="483">
        <f t="shared" si="12"/>
        <v>39360</v>
      </c>
      <c r="J226" s="484"/>
    </row>
    <row r="227" spans="1:13" hidden="1" x14ac:dyDescent="0.2">
      <c r="A227" s="42"/>
      <c r="B227" s="463"/>
      <c r="C227" s="463"/>
      <c r="D227" s="463"/>
      <c r="E227" s="539"/>
      <c r="F227" s="540"/>
      <c r="G227" s="483"/>
      <c r="H227" s="484"/>
      <c r="I227" s="480"/>
      <c r="J227" s="480"/>
      <c r="K227" s="534"/>
      <c r="L227" s="535"/>
      <c r="M227" s="45"/>
    </row>
    <row r="228" spans="1:13" hidden="1" x14ac:dyDescent="0.2">
      <c r="A228" s="42"/>
      <c r="B228" s="536"/>
      <c r="C228" s="537"/>
      <c r="D228" s="538"/>
      <c r="E228" s="539"/>
      <c r="F228" s="540"/>
      <c r="G228" s="483"/>
      <c r="H228" s="484"/>
      <c r="I228" s="480"/>
      <c r="J228" s="480"/>
      <c r="K228" s="534"/>
      <c r="L228" s="535"/>
      <c r="M228" s="45"/>
    </row>
    <row r="229" spans="1:13" hidden="1" x14ac:dyDescent="0.2">
      <c r="B229" s="241"/>
      <c r="C229" s="242"/>
      <c r="D229" s="243"/>
      <c r="E229" s="239"/>
      <c r="F229" s="240"/>
      <c r="G229" s="228"/>
      <c r="H229" s="235"/>
      <c r="I229" s="480"/>
      <c r="J229" s="480"/>
      <c r="K229" s="534"/>
      <c r="L229" s="535"/>
      <c r="M229" s="45"/>
    </row>
    <row r="230" spans="1:13" hidden="1" x14ac:dyDescent="0.2">
      <c r="B230" s="241"/>
      <c r="C230" s="242"/>
      <c r="D230" s="243"/>
      <c r="E230" s="239"/>
      <c r="F230" s="240"/>
      <c r="G230" s="228"/>
      <c r="H230" s="235"/>
      <c r="I230" s="480"/>
      <c r="J230" s="480"/>
      <c r="K230" s="534"/>
      <c r="L230" s="535"/>
      <c r="M230" s="45"/>
    </row>
    <row r="231" spans="1:13" hidden="1" x14ac:dyDescent="0.2">
      <c r="B231" s="463"/>
      <c r="C231" s="463"/>
      <c r="D231" s="463"/>
      <c r="E231" s="487"/>
      <c r="F231" s="487"/>
      <c r="G231" s="480"/>
      <c r="H231" s="480"/>
      <c r="I231" s="480"/>
      <c r="J231" s="480"/>
      <c r="K231" s="534"/>
      <c r="L231" s="535"/>
      <c r="M231" s="45"/>
    </row>
    <row r="232" spans="1:13" x14ac:dyDescent="0.2">
      <c r="B232" s="463"/>
      <c r="C232" s="463"/>
      <c r="D232" s="463"/>
      <c r="E232" s="452"/>
      <c r="F232" s="452"/>
      <c r="G232" s="480" t="s">
        <v>14</v>
      </c>
      <c r="H232" s="480"/>
      <c r="I232" s="480">
        <f>SUM(I219:J231)</f>
        <v>8050000</v>
      </c>
      <c r="J232" s="480"/>
      <c r="K232" s="45"/>
      <c r="L232" s="45"/>
      <c r="M232" s="45"/>
    </row>
    <row r="233" spans="1:13" x14ac:dyDescent="0.2">
      <c r="B233" s="36" t="s">
        <v>422</v>
      </c>
      <c r="C233" s="237"/>
      <c r="D233" s="237"/>
      <c r="I233" s="533"/>
      <c r="J233" s="533"/>
      <c r="K233" s="45"/>
      <c r="L233" s="45"/>
      <c r="M233" s="45"/>
    </row>
    <row r="234" spans="1:13" x14ac:dyDescent="0.2">
      <c r="K234" s="45"/>
      <c r="L234" s="45"/>
      <c r="M234" s="45"/>
    </row>
    <row r="235" spans="1:13" x14ac:dyDescent="0.2">
      <c r="B235" s="36" t="s">
        <v>183</v>
      </c>
      <c r="J235" s="45">
        <f>I233+I232+I197</f>
        <v>8240372</v>
      </c>
      <c r="K235" s="45"/>
      <c r="L235" s="45"/>
      <c r="M235" s="45"/>
    </row>
    <row r="236" spans="1:13" x14ac:dyDescent="0.2">
      <c r="B236" s="18" t="s">
        <v>246</v>
      </c>
      <c r="C236" s="18"/>
      <c r="D236" s="18"/>
      <c r="E236" s="18"/>
      <c r="F236" s="18"/>
      <c r="G236" s="18"/>
      <c r="H236" s="18"/>
      <c r="I236" s="18"/>
      <c r="J236" s="30">
        <f>I232+I213+I197+I177+I165+I154+I139+I126+I233</f>
        <v>8240372</v>
      </c>
      <c r="K236" s="45"/>
      <c r="L236" s="45"/>
    </row>
    <row r="242" spans="1:8" x14ac:dyDescent="0.2">
      <c r="A242" s="120"/>
      <c r="B242" s="121"/>
      <c r="C242" s="121"/>
      <c r="D242" s="122"/>
      <c r="E242" s="122"/>
      <c r="F242" s="121"/>
    </row>
    <row r="243" spans="1:8" x14ac:dyDescent="0.2">
      <c r="B243" s="121"/>
      <c r="E243" s="121"/>
      <c r="F243" s="122"/>
      <c r="G243" s="122"/>
      <c r="H243" s="121"/>
    </row>
    <row r="244" spans="1:8" x14ac:dyDescent="0.2">
      <c r="B244" s="121"/>
      <c r="E244" s="121"/>
      <c r="F244" s="122"/>
      <c r="G244" s="122"/>
      <c r="H244" s="121"/>
    </row>
    <row r="245" spans="1:8" x14ac:dyDescent="0.2">
      <c r="B245" s="121"/>
      <c r="E245" s="121"/>
      <c r="F245" s="122"/>
      <c r="G245" s="122"/>
      <c r="H245" s="121"/>
    </row>
    <row r="246" spans="1:8" x14ac:dyDescent="0.2">
      <c r="A246" s="120"/>
      <c r="B246" s="121"/>
      <c r="E246" s="121"/>
      <c r="F246" s="122"/>
      <c r="G246" s="122"/>
      <c r="H246" s="121"/>
    </row>
    <row r="247" spans="1:8" x14ac:dyDescent="0.2">
      <c r="B247" s="121"/>
      <c r="E247" s="121"/>
      <c r="F247" s="122"/>
      <c r="G247" s="122"/>
      <c r="H247" s="121"/>
    </row>
    <row r="248" spans="1:8" x14ac:dyDescent="0.2">
      <c r="B248" s="121"/>
      <c r="E248" s="121"/>
      <c r="F248" s="122"/>
      <c r="G248" s="122"/>
      <c r="H248" s="121"/>
    </row>
    <row r="249" spans="1:8" x14ac:dyDescent="0.2">
      <c r="B249" s="121"/>
      <c r="E249" s="121"/>
      <c r="F249" s="122"/>
      <c r="G249" s="122"/>
      <c r="H249" s="121"/>
    </row>
    <row r="250" spans="1:8" x14ac:dyDescent="0.2">
      <c r="B250" s="121"/>
      <c r="E250" s="121"/>
      <c r="F250" s="122"/>
      <c r="G250" s="122"/>
      <c r="H250" s="121"/>
    </row>
    <row r="251" spans="1:8" x14ac:dyDescent="0.2">
      <c r="B251" s="121"/>
      <c r="E251" s="121"/>
      <c r="F251" s="123"/>
      <c r="G251" s="122"/>
      <c r="H251" s="121"/>
    </row>
    <row r="252" spans="1:8" ht="15" x14ac:dyDescent="0.25">
      <c r="B252" s="121"/>
      <c r="E252" s="121"/>
      <c r="F252" s="124"/>
      <c r="G252" s="125"/>
      <c r="H252" s="125"/>
    </row>
  </sheetData>
  <mergeCells count="496">
    <mergeCell ref="I232:J232"/>
    <mergeCell ref="I233:J233"/>
    <mergeCell ref="I229:J229"/>
    <mergeCell ref="I230:J230"/>
    <mergeCell ref="I231:J231"/>
    <mergeCell ref="B232:D232"/>
    <mergeCell ref="E232:F232"/>
    <mergeCell ref="G232:H232"/>
    <mergeCell ref="K227:L231"/>
    <mergeCell ref="B231:D231"/>
    <mergeCell ref="E231:F231"/>
    <mergeCell ref="G231:H231"/>
    <mergeCell ref="B227:D227"/>
    <mergeCell ref="E227:F227"/>
    <mergeCell ref="G227:H227"/>
    <mergeCell ref="I227:J227"/>
    <mergeCell ref="B228:D228"/>
    <mergeCell ref="E228:F228"/>
    <mergeCell ref="G228:H228"/>
    <mergeCell ref="I228:J228"/>
    <mergeCell ref="B225:D225"/>
    <mergeCell ref="E225:F225"/>
    <mergeCell ref="G225:H225"/>
    <mergeCell ref="I225:J225"/>
    <mergeCell ref="B226:D226"/>
    <mergeCell ref="E226:F226"/>
    <mergeCell ref="G226:H226"/>
    <mergeCell ref="I226:J226"/>
    <mergeCell ref="B223:D223"/>
    <mergeCell ref="E223:F223"/>
    <mergeCell ref="G223:H223"/>
    <mergeCell ref="I223:J223"/>
    <mergeCell ref="B224:D224"/>
    <mergeCell ref="E224:F224"/>
    <mergeCell ref="G224:H224"/>
    <mergeCell ref="I224:J224"/>
    <mergeCell ref="B221:D221"/>
    <mergeCell ref="E221:F221"/>
    <mergeCell ref="G221:H221"/>
    <mergeCell ref="I221:J221"/>
    <mergeCell ref="B222:D222"/>
    <mergeCell ref="E222:F222"/>
    <mergeCell ref="G222:H222"/>
    <mergeCell ref="I222:J222"/>
    <mergeCell ref="B219:D219"/>
    <mergeCell ref="E219:F219"/>
    <mergeCell ref="G219:H219"/>
    <mergeCell ref="I219:J219"/>
    <mergeCell ref="B220:D220"/>
    <mergeCell ref="E220:F220"/>
    <mergeCell ref="G220:H220"/>
    <mergeCell ref="I220:J220"/>
    <mergeCell ref="B217:D217"/>
    <mergeCell ref="E217:F217"/>
    <mergeCell ref="G217:H217"/>
    <mergeCell ref="I217:J217"/>
    <mergeCell ref="B218:D218"/>
    <mergeCell ref="E218:F218"/>
    <mergeCell ref="G218:H218"/>
    <mergeCell ref="I218:J218"/>
    <mergeCell ref="B212:F212"/>
    <mergeCell ref="G212:H212"/>
    <mergeCell ref="I212:J212"/>
    <mergeCell ref="B213:F213"/>
    <mergeCell ref="G213:H213"/>
    <mergeCell ref="I213:J213"/>
    <mergeCell ref="B210:F210"/>
    <mergeCell ref="G210:H210"/>
    <mergeCell ref="I210:J210"/>
    <mergeCell ref="B211:F211"/>
    <mergeCell ref="G211:H211"/>
    <mergeCell ref="I211:J211"/>
    <mergeCell ref="B208:F208"/>
    <mergeCell ref="G208:H208"/>
    <mergeCell ref="I208:J208"/>
    <mergeCell ref="B209:F209"/>
    <mergeCell ref="G209:H209"/>
    <mergeCell ref="I209:J209"/>
    <mergeCell ref="B206:F206"/>
    <mergeCell ref="G206:H206"/>
    <mergeCell ref="I206:J206"/>
    <mergeCell ref="B207:F207"/>
    <mergeCell ref="G207:H207"/>
    <mergeCell ref="I207:J207"/>
    <mergeCell ref="B204:F204"/>
    <mergeCell ref="G204:H204"/>
    <mergeCell ref="I204:J204"/>
    <mergeCell ref="B205:F205"/>
    <mergeCell ref="G205:H205"/>
    <mergeCell ref="I205:J205"/>
    <mergeCell ref="B202:F202"/>
    <mergeCell ref="G202:H202"/>
    <mergeCell ref="I202:J202"/>
    <mergeCell ref="B203:F203"/>
    <mergeCell ref="G203:H203"/>
    <mergeCell ref="I203:J203"/>
    <mergeCell ref="B197:D197"/>
    <mergeCell ref="E197:F197"/>
    <mergeCell ref="G197:H197"/>
    <mergeCell ref="I197:J197"/>
    <mergeCell ref="B201:F201"/>
    <mergeCell ref="G201:H201"/>
    <mergeCell ref="I201:J201"/>
    <mergeCell ref="B196:D196"/>
    <mergeCell ref="E196:F196"/>
    <mergeCell ref="G196:H196"/>
    <mergeCell ref="I196:J196"/>
    <mergeCell ref="B193:D193"/>
    <mergeCell ref="E193:F193"/>
    <mergeCell ref="G193:H193"/>
    <mergeCell ref="I193:J193"/>
    <mergeCell ref="B194:D194"/>
    <mergeCell ref="E194:F194"/>
    <mergeCell ref="G194:H194"/>
    <mergeCell ref="I194:J194"/>
    <mergeCell ref="B192:D192"/>
    <mergeCell ref="E192:F192"/>
    <mergeCell ref="G192:H192"/>
    <mergeCell ref="I192:J192"/>
    <mergeCell ref="B190:D190"/>
    <mergeCell ref="E190:F190"/>
    <mergeCell ref="G190:H190"/>
    <mergeCell ref="I190:J190"/>
    <mergeCell ref="B195:D195"/>
    <mergeCell ref="E195:F195"/>
    <mergeCell ref="G195:H195"/>
    <mergeCell ref="I195:J195"/>
    <mergeCell ref="E185:F185"/>
    <mergeCell ref="G185:H185"/>
    <mergeCell ref="I185:J185"/>
    <mergeCell ref="B186:D186"/>
    <mergeCell ref="E186:F186"/>
    <mergeCell ref="G186:H186"/>
    <mergeCell ref="I186:J186"/>
    <mergeCell ref="B191:D191"/>
    <mergeCell ref="E191:F191"/>
    <mergeCell ref="G191:H191"/>
    <mergeCell ref="I191:J191"/>
    <mergeCell ref="B189:D189"/>
    <mergeCell ref="E189:F189"/>
    <mergeCell ref="G189:H189"/>
    <mergeCell ref="I189:J189"/>
    <mergeCell ref="B187:D187"/>
    <mergeCell ref="E187:F187"/>
    <mergeCell ref="G187:H187"/>
    <mergeCell ref="I187:J187"/>
    <mergeCell ref="B188:D188"/>
    <mergeCell ref="E188:F188"/>
    <mergeCell ref="G188:H188"/>
    <mergeCell ref="I188:J188"/>
    <mergeCell ref="B185:D185"/>
    <mergeCell ref="B182:D182"/>
    <mergeCell ref="E182:F182"/>
    <mergeCell ref="G182:H182"/>
    <mergeCell ref="I182:J182"/>
    <mergeCell ref="B183:D183"/>
    <mergeCell ref="E183:F184"/>
    <mergeCell ref="G183:H183"/>
    <mergeCell ref="I183:J183"/>
    <mergeCell ref="B184:D184"/>
    <mergeCell ref="G184:H184"/>
    <mergeCell ref="I184:J184"/>
    <mergeCell ref="B177:D177"/>
    <mergeCell ref="E177:F177"/>
    <mergeCell ref="G177:H177"/>
    <mergeCell ref="I177:J177"/>
    <mergeCell ref="B181:D181"/>
    <mergeCell ref="E181:F181"/>
    <mergeCell ref="G181:H181"/>
    <mergeCell ref="I181:J181"/>
    <mergeCell ref="B175:D175"/>
    <mergeCell ref="E175:F175"/>
    <mergeCell ref="G175:H175"/>
    <mergeCell ref="I175:J175"/>
    <mergeCell ref="B176:D176"/>
    <mergeCell ref="E176:F176"/>
    <mergeCell ref="G176:H176"/>
    <mergeCell ref="I176:J176"/>
    <mergeCell ref="B173:D173"/>
    <mergeCell ref="E173:F173"/>
    <mergeCell ref="G173:H173"/>
    <mergeCell ref="I173:J173"/>
    <mergeCell ref="B174:D174"/>
    <mergeCell ref="E174:F174"/>
    <mergeCell ref="G174:H174"/>
    <mergeCell ref="I174:J174"/>
    <mergeCell ref="B171:D171"/>
    <mergeCell ref="E171:F171"/>
    <mergeCell ref="G171:H171"/>
    <mergeCell ref="I171:J171"/>
    <mergeCell ref="B172:D172"/>
    <mergeCell ref="E172:F172"/>
    <mergeCell ref="G172:H172"/>
    <mergeCell ref="I172:J172"/>
    <mergeCell ref="B169:D169"/>
    <mergeCell ref="E169:F169"/>
    <mergeCell ref="G169:H169"/>
    <mergeCell ref="I169:J169"/>
    <mergeCell ref="B170:D170"/>
    <mergeCell ref="E170:F170"/>
    <mergeCell ref="G170:H170"/>
    <mergeCell ref="I170:J170"/>
    <mergeCell ref="B164:C164"/>
    <mergeCell ref="D164:E164"/>
    <mergeCell ref="G164:H164"/>
    <mergeCell ref="I164:J164"/>
    <mergeCell ref="B165:C165"/>
    <mergeCell ref="D165:E165"/>
    <mergeCell ref="G165:H165"/>
    <mergeCell ref="I165:J165"/>
    <mergeCell ref="B162:C162"/>
    <mergeCell ref="D162:E162"/>
    <mergeCell ref="G162:H162"/>
    <mergeCell ref="I162:J162"/>
    <mergeCell ref="B163:C163"/>
    <mergeCell ref="D163:E163"/>
    <mergeCell ref="G163:H163"/>
    <mergeCell ref="I163:J163"/>
    <mergeCell ref="B160:C160"/>
    <mergeCell ref="D160:E160"/>
    <mergeCell ref="G160:H160"/>
    <mergeCell ref="I160:J160"/>
    <mergeCell ref="B161:C161"/>
    <mergeCell ref="D161:E161"/>
    <mergeCell ref="G161:H161"/>
    <mergeCell ref="I161:J161"/>
    <mergeCell ref="B158:C158"/>
    <mergeCell ref="D158:E158"/>
    <mergeCell ref="G158:H158"/>
    <mergeCell ref="I158:J158"/>
    <mergeCell ref="B159:C159"/>
    <mergeCell ref="D159:E159"/>
    <mergeCell ref="G159:H159"/>
    <mergeCell ref="I159:J159"/>
    <mergeCell ref="B153:D153"/>
    <mergeCell ref="E153:F153"/>
    <mergeCell ref="G153:H153"/>
    <mergeCell ref="I153:J153"/>
    <mergeCell ref="B154:D154"/>
    <mergeCell ref="E154:F154"/>
    <mergeCell ref="G154:H154"/>
    <mergeCell ref="I154:J154"/>
    <mergeCell ref="B151:D151"/>
    <mergeCell ref="E151:F151"/>
    <mergeCell ref="G151:H151"/>
    <mergeCell ref="I151:J151"/>
    <mergeCell ref="B152:D152"/>
    <mergeCell ref="E152:F152"/>
    <mergeCell ref="G152:H152"/>
    <mergeCell ref="I152:J152"/>
    <mergeCell ref="B149:D149"/>
    <mergeCell ref="E149:F149"/>
    <mergeCell ref="G149:H149"/>
    <mergeCell ref="I149:J149"/>
    <mergeCell ref="B150:D150"/>
    <mergeCell ref="E150:F150"/>
    <mergeCell ref="G150:H150"/>
    <mergeCell ref="I150:J150"/>
    <mergeCell ref="B147:D147"/>
    <mergeCell ref="E147:F147"/>
    <mergeCell ref="G147:H147"/>
    <mergeCell ref="I147:J147"/>
    <mergeCell ref="B148:D148"/>
    <mergeCell ref="E148:F148"/>
    <mergeCell ref="G148:H148"/>
    <mergeCell ref="I148:J148"/>
    <mergeCell ref="B139:C139"/>
    <mergeCell ref="D139:E139"/>
    <mergeCell ref="G139:H139"/>
    <mergeCell ref="I139:J139"/>
    <mergeCell ref="B146:D146"/>
    <mergeCell ref="E146:F146"/>
    <mergeCell ref="G146:H146"/>
    <mergeCell ref="I146:J146"/>
    <mergeCell ref="B137:C137"/>
    <mergeCell ref="D137:E137"/>
    <mergeCell ref="G137:H137"/>
    <mergeCell ref="I137:J137"/>
    <mergeCell ref="B138:C138"/>
    <mergeCell ref="D138:E138"/>
    <mergeCell ref="G138:H138"/>
    <mergeCell ref="I138:J138"/>
    <mergeCell ref="B135:C135"/>
    <mergeCell ref="D135:E135"/>
    <mergeCell ref="G135:H135"/>
    <mergeCell ref="I135:J135"/>
    <mergeCell ref="B136:C136"/>
    <mergeCell ref="D136:E136"/>
    <mergeCell ref="G136:H136"/>
    <mergeCell ref="I136:J136"/>
    <mergeCell ref="B125:D125"/>
    <mergeCell ref="E125:F125"/>
    <mergeCell ref="G125:H125"/>
    <mergeCell ref="I125:J125"/>
    <mergeCell ref="B126:D126"/>
    <mergeCell ref="E126:F126"/>
    <mergeCell ref="G126:H126"/>
    <mergeCell ref="I126:J126"/>
    <mergeCell ref="B123:D123"/>
    <mergeCell ref="E123:F123"/>
    <mergeCell ref="G123:H123"/>
    <mergeCell ref="I123:J123"/>
    <mergeCell ref="B124:D124"/>
    <mergeCell ref="E124:F124"/>
    <mergeCell ref="G124:H124"/>
    <mergeCell ref="I124:J124"/>
    <mergeCell ref="B121:D121"/>
    <mergeCell ref="E121:F121"/>
    <mergeCell ref="G121:H121"/>
    <mergeCell ref="I121:J121"/>
    <mergeCell ref="B122:D122"/>
    <mergeCell ref="E122:F122"/>
    <mergeCell ref="G122:H122"/>
    <mergeCell ref="I122:J122"/>
    <mergeCell ref="B119:D119"/>
    <mergeCell ref="E119:F119"/>
    <mergeCell ref="G119:H119"/>
    <mergeCell ref="I119:J119"/>
    <mergeCell ref="B120:D120"/>
    <mergeCell ref="E120:F120"/>
    <mergeCell ref="G120:H120"/>
    <mergeCell ref="I120:J120"/>
    <mergeCell ref="B111:D111"/>
    <mergeCell ref="E111:F111"/>
    <mergeCell ref="G111:H111"/>
    <mergeCell ref="I111:J111"/>
    <mergeCell ref="B118:D118"/>
    <mergeCell ref="E118:F118"/>
    <mergeCell ref="G118:H118"/>
    <mergeCell ref="I118:J118"/>
    <mergeCell ref="B109:D109"/>
    <mergeCell ref="E109:F109"/>
    <mergeCell ref="G109:H109"/>
    <mergeCell ref="I109:J109"/>
    <mergeCell ref="B110:D110"/>
    <mergeCell ref="E110:F110"/>
    <mergeCell ref="G110:H110"/>
    <mergeCell ref="I110:J110"/>
    <mergeCell ref="B107:D107"/>
    <mergeCell ref="E107:F107"/>
    <mergeCell ref="G107:H107"/>
    <mergeCell ref="I107:J107"/>
    <mergeCell ref="B108:D108"/>
    <mergeCell ref="E108:F108"/>
    <mergeCell ref="G108:H108"/>
    <mergeCell ref="I108:J108"/>
    <mergeCell ref="B105:D105"/>
    <mergeCell ref="E105:F105"/>
    <mergeCell ref="G105:H105"/>
    <mergeCell ref="I105:J105"/>
    <mergeCell ref="B106:D106"/>
    <mergeCell ref="E106:F106"/>
    <mergeCell ref="G106:H106"/>
    <mergeCell ref="I106:J106"/>
    <mergeCell ref="B103:D103"/>
    <mergeCell ref="E103:F103"/>
    <mergeCell ref="G103:H103"/>
    <mergeCell ref="I103:J103"/>
    <mergeCell ref="B104:D104"/>
    <mergeCell ref="E104:F104"/>
    <mergeCell ref="G104:H104"/>
    <mergeCell ref="I104:J104"/>
    <mergeCell ref="B95:D95"/>
    <mergeCell ref="E95:F95"/>
    <mergeCell ref="H95:I95"/>
    <mergeCell ref="B96:D96"/>
    <mergeCell ref="E96:F96"/>
    <mergeCell ref="H96:I96"/>
    <mergeCell ref="B93:D93"/>
    <mergeCell ref="E93:F93"/>
    <mergeCell ref="H93:I93"/>
    <mergeCell ref="B94:D94"/>
    <mergeCell ref="E94:F94"/>
    <mergeCell ref="H94:I94"/>
    <mergeCell ref="B91:D91"/>
    <mergeCell ref="E91:F91"/>
    <mergeCell ref="H91:I91"/>
    <mergeCell ref="B92:D92"/>
    <mergeCell ref="E92:F92"/>
    <mergeCell ref="H92:I92"/>
    <mergeCell ref="B89:D89"/>
    <mergeCell ref="E89:F89"/>
    <mergeCell ref="H89:I89"/>
    <mergeCell ref="B90:D90"/>
    <mergeCell ref="E90:F90"/>
    <mergeCell ref="H90:I90"/>
    <mergeCell ref="B81:D81"/>
    <mergeCell ref="E81:F81"/>
    <mergeCell ref="G81:H81"/>
    <mergeCell ref="I81:J81"/>
    <mergeCell ref="B88:D88"/>
    <mergeCell ref="E88:F88"/>
    <mergeCell ref="H88:I88"/>
    <mergeCell ref="B79:D79"/>
    <mergeCell ref="E79:F79"/>
    <mergeCell ref="G79:H79"/>
    <mergeCell ref="I79:J79"/>
    <mergeCell ref="B80:D80"/>
    <mergeCell ref="E80:F80"/>
    <mergeCell ref="G80:H80"/>
    <mergeCell ref="I80:J80"/>
    <mergeCell ref="B77:D77"/>
    <mergeCell ref="E77:F77"/>
    <mergeCell ref="G77:H77"/>
    <mergeCell ref="I77:J77"/>
    <mergeCell ref="B78:D78"/>
    <mergeCell ref="E78:F78"/>
    <mergeCell ref="G78:H78"/>
    <mergeCell ref="I78:J78"/>
    <mergeCell ref="B75:D75"/>
    <mergeCell ref="E75:F75"/>
    <mergeCell ref="G75:H75"/>
    <mergeCell ref="I75:J75"/>
    <mergeCell ref="B76:D76"/>
    <mergeCell ref="E76:F76"/>
    <mergeCell ref="G76:H76"/>
    <mergeCell ref="I76:J76"/>
    <mergeCell ref="B67:H67"/>
    <mergeCell ref="B73:D73"/>
    <mergeCell ref="E73:F73"/>
    <mergeCell ref="G73:H73"/>
    <mergeCell ref="I73:J73"/>
    <mergeCell ref="B74:D74"/>
    <mergeCell ref="E74:F74"/>
    <mergeCell ref="G74:H74"/>
    <mergeCell ref="I74:J74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59:H59"/>
    <mergeCell ref="B60:H60"/>
    <mergeCell ref="B46:D46"/>
    <mergeCell ref="E46:G46"/>
    <mergeCell ref="A47:D47"/>
    <mergeCell ref="E47:G47"/>
    <mergeCell ref="B53:H53"/>
    <mergeCell ref="B54:H54"/>
    <mergeCell ref="B43:D43"/>
    <mergeCell ref="E43:G43"/>
    <mergeCell ref="B44:D44"/>
    <mergeCell ref="E44:G44"/>
    <mergeCell ref="B45:D45"/>
    <mergeCell ref="E45:G45"/>
    <mergeCell ref="B40:D40"/>
    <mergeCell ref="E40:G40"/>
    <mergeCell ref="B41:D41"/>
    <mergeCell ref="E41:G41"/>
    <mergeCell ref="B42:D42"/>
    <mergeCell ref="E42:G42"/>
    <mergeCell ref="B37:D37"/>
    <mergeCell ref="E37:G37"/>
    <mergeCell ref="B38:D38"/>
    <mergeCell ref="E38:G38"/>
    <mergeCell ref="B39:D39"/>
    <mergeCell ref="E39:G39"/>
    <mergeCell ref="B31:D31"/>
    <mergeCell ref="E31:G31"/>
    <mergeCell ref="B32:D32"/>
    <mergeCell ref="E32:G32"/>
    <mergeCell ref="A33:D33"/>
    <mergeCell ref="E33:G33"/>
    <mergeCell ref="B28:D28"/>
    <mergeCell ref="E28:G28"/>
    <mergeCell ref="B29:D29"/>
    <mergeCell ref="E29:G29"/>
    <mergeCell ref="B30:D30"/>
    <mergeCell ref="E30:G30"/>
    <mergeCell ref="B25:D25"/>
    <mergeCell ref="E25:G25"/>
    <mergeCell ref="B26:D26"/>
    <mergeCell ref="E26:G26"/>
    <mergeCell ref="B27:D27"/>
    <mergeCell ref="E27:G27"/>
    <mergeCell ref="E15:G15"/>
    <mergeCell ref="A19:B19"/>
    <mergeCell ref="B23:D23"/>
    <mergeCell ref="E23:G23"/>
    <mergeCell ref="B24:D24"/>
    <mergeCell ref="E24:G24"/>
    <mergeCell ref="C4:J5"/>
    <mergeCell ref="C6:J6"/>
    <mergeCell ref="A14:A16"/>
    <mergeCell ref="B14:B16"/>
    <mergeCell ref="C14:C16"/>
    <mergeCell ref="D14:G14"/>
    <mergeCell ref="H14:H16"/>
    <mergeCell ref="I14:I16"/>
    <mergeCell ref="J14:J16"/>
    <mergeCell ref="D15:D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="98" zoomScaleNormal="100" zoomScaleSheetLayoutView="98" workbookViewId="0">
      <selection activeCell="D41" sqref="D41"/>
    </sheetView>
  </sheetViews>
  <sheetFormatPr defaultColWidth="8.85546875" defaultRowHeight="12.75" x14ac:dyDescent="0.2"/>
  <cols>
    <col min="1" max="1" width="1.5703125" style="210" customWidth="1"/>
    <col min="2" max="2" width="4.7109375" style="210" customWidth="1"/>
    <col min="3" max="3" width="65.28515625" style="210" customWidth="1"/>
    <col min="4" max="4" width="19.85546875" style="210" customWidth="1"/>
    <col min="5" max="16384" width="8.85546875" style="210"/>
  </cols>
  <sheetData>
    <row r="1" spans="1:4" x14ac:dyDescent="0.2">
      <c r="A1" s="337"/>
      <c r="B1" s="391" t="s">
        <v>392</v>
      </c>
      <c r="C1" s="391"/>
      <c r="D1" s="391"/>
    </row>
    <row r="2" spans="1:4" x14ac:dyDescent="0.2">
      <c r="A2" s="337"/>
      <c r="B2" s="391" t="s">
        <v>482</v>
      </c>
      <c r="C2" s="391"/>
      <c r="D2" s="391"/>
    </row>
    <row r="3" spans="1:4" x14ac:dyDescent="0.2">
      <c r="A3" s="337"/>
      <c r="B3" s="392" t="s">
        <v>393</v>
      </c>
      <c r="C3" s="392"/>
      <c r="D3" s="392"/>
    </row>
    <row r="4" spans="1:4" ht="51" x14ac:dyDescent="0.2">
      <c r="A4" s="337"/>
      <c r="B4" s="338" t="s">
        <v>394</v>
      </c>
      <c r="C4" s="338" t="s">
        <v>51</v>
      </c>
      <c r="D4" s="338" t="s">
        <v>395</v>
      </c>
    </row>
    <row r="5" spans="1:4" x14ac:dyDescent="0.2">
      <c r="A5" s="337"/>
      <c r="B5" s="338">
        <v>1</v>
      </c>
      <c r="C5" s="338">
        <v>2</v>
      </c>
      <c r="D5" s="338">
        <v>3</v>
      </c>
    </row>
    <row r="6" spans="1:4" ht="13.15" customHeight="1" x14ac:dyDescent="0.2">
      <c r="A6" s="337"/>
      <c r="B6" s="339"/>
      <c r="C6" s="339" t="s">
        <v>396</v>
      </c>
      <c r="D6" s="340">
        <v>39439927.700000003</v>
      </c>
    </row>
    <row r="7" spans="1:4" ht="13.15" customHeight="1" x14ac:dyDescent="0.2">
      <c r="A7" s="337"/>
      <c r="B7" s="341"/>
      <c r="C7" s="342" t="s">
        <v>126</v>
      </c>
      <c r="D7" s="343"/>
    </row>
    <row r="8" spans="1:4" ht="13.15" customHeight="1" x14ac:dyDescent="0.2">
      <c r="A8" s="337"/>
      <c r="B8" s="344"/>
      <c r="C8" s="342" t="s">
        <v>397</v>
      </c>
      <c r="D8" s="345">
        <v>15765878.449999999</v>
      </c>
    </row>
    <row r="9" spans="1:4" ht="13.15" customHeight="1" x14ac:dyDescent="0.2">
      <c r="A9" s="337"/>
      <c r="B9" s="341"/>
      <c r="C9" s="346" t="s">
        <v>8</v>
      </c>
      <c r="D9" s="343"/>
    </row>
    <row r="10" spans="1:4" ht="13.15" customHeight="1" x14ac:dyDescent="0.2">
      <c r="A10" s="337"/>
      <c r="B10" s="344"/>
      <c r="C10" s="346" t="s">
        <v>398</v>
      </c>
      <c r="D10" s="345">
        <v>0</v>
      </c>
    </row>
    <row r="11" spans="1:4" ht="13.15" customHeight="1" x14ac:dyDescent="0.2">
      <c r="A11" s="337"/>
      <c r="B11" s="339"/>
      <c r="C11" s="346" t="s">
        <v>399</v>
      </c>
      <c r="D11" s="347">
        <v>1796504.02</v>
      </c>
    </row>
    <row r="12" spans="1:4" ht="13.15" customHeight="1" x14ac:dyDescent="0.2">
      <c r="A12" s="337"/>
      <c r="B12" s="341"/>
      <c r="C12" s="346" t="s">
        <v>8</v>
      </c>
      <c r="D12" s="343"/>
    </row>
    <row r="13" spans="1:4" ht="13.15" customHeight="1" x14ac:dyDescent="0.2">
      <c r="A13" s="337"/>
      <c r="B13" s="344"/>
      <c r="C13" s="346" t="s">
        <v>398</v>
      </c>
      <c r="D13" s="345">
        <v>725615.87</v>
      </c>
    </row>
    <row r="14" spans="1:4" ht="27.6" customHeight="1" x14ac:dyDescent="0.2">
      <c r="A14" s="337"/>
      <c r="B14" s="339"/>
      <c r="C14" s="339" t="s">
        <v>400</v>
      </c>
      <c r="D14" s="348">
        <v>3111728.73</v>
      </c>
    </row>
    <row r="15" spans="1:4" ht="13.15" customHeight="1" x14ac:dyDescent="0.2">
      <c r="A15" s="337"/>
      <c r="B15" s="341"/>
      <c r="C15" s="342" t="s">
        <v>126</v>
      </c>
      <c r="D15" s="343"/>
    </row>
    <row r="16" spans="1:4" ht="13.15" customHeight="1" x14ac:dyDescent="0.2">
      <c r="A16" s="337"/>
      <c r="B16" s="344"/>
      <c r="C16" s="342" t="s">
        <v>401</v>
      </c>
      <c r="D16" s="345">
        <v>3111728.73</v>
      </c>
    </row>
    <row r="17" spans="1:4" ht="13.15" customHeight="1" x14ac:dyDescent="0.2">
      <c r="A17" s="337"/>
      <c r="B17" s="341"/>
      <c r="C17" s="346" t="s">
        <v>8</v>
      </c>
      <c r="D17" s="343"/>
    </row>
    <row r="18" spans="1:4" ht="13.15" customHeight="1" x14ac:dyDescent="0.2">
      <c r="A18" s="337"/>
      <c r="B18" s="344"/>
      <c r="C18" s="346" t="s">
        <v>402</v>
      </c>
      <c r="D18" s="345">
        <v>3111728.73</v>
      </c>
    </row>
    <row r="19" spans="1:4" ht="30" customHeight="1" x14ac:dyDescent="0.2">
      <c r="A19" s="337"/>
      <c r="B19" s="339"/>
      <c r="C19" s="346" t="s">
        <v>403</v>
      </c>
      <c r="D19" s="347">
        <v>0</v>
      </c>
    </row>
    <row r="20" spans="1:4" ht="13.15" customHeight="1" x14ac:dyDescent="0.2">
      <c r="A20" s="337"/>
      <c r="B20" s="339"/>
      <c r="C20" s="342" t="s">
        <v>404</v>
      </c>
      <c r="D20" s="347">
        <v>0</v>
      </c>
    </row>
    <row r="21" spans="1:4" ht="13.15" customHeight="1" x14ac:dyDescent="0.2">
      <c r="A21" s="337"/>
      <c r="B21" s="339"/>
      <c r="C21" s="342" t="s">
        <v>405</v>
      </c>
      <c r="D21" s="347">
        <v>0</v>
      </c>
    </row>
    <row r="22" spans="1:4" ht="13.15" customHeight="1" x14ac:dyDescent="0.2">
      <c r="A22" s="337"/>
      <c r="B22" s="339"/>
      <c r="C22" s="342" t="s">
        <v>406</v>
      </c>
      <c r="D22" s="347">
        <v>0</v>
      </c>
    </row>
    <row r="23" spans="1:4" ht="13.15" customHeight="1" x14ac:dyDescent="0.2">
      <c r="A23" s="337"/>
      <c r="B23" s="339"/>
      <c r="C23" s="339" t="s">
        <v>407</v>
      </c>
      <c r="D23" s="347">
        <v>7941823.1600000001</v>
      </c>
    </row>
    <row r="24" spans="1:4" ht="13.15" customHeight="1" x14ac:dyDescent="0.2">
      <c r="A24" s="337"/>
      <c r="B24" s="341"/>
      <c r="C24" s="342" t="s">
        <v>126</v>
      </c>
      <c r="D24" s="343"/>
    </row>
    <row r="25" spans="1:4" ht="13.15" customHeight="1" x14ac:dyDescent="0.2">
      <c r="A25" s="337"/>
      <c r="B25" s="344"/>
      <c r="C25" s="342" t="s">
        <v>408</v>
      </c>
      <c r="D25" s="345">
        <v>0</v>
      </c>
    </row>
    <row r="26" spans="1:4" ht="13.15" customHeight="1" x14ac:dyDescent="0.2">
      <c r="A26" s="337"/>
      <c r="B26" s="339"/>
      <c r="C26" s="342" t="s">
        <v>409</v>
      </c>
      <c r="D26" s="347">
        <v>7941823.1600000001</v>
      </c>
    </row>
    <row r="27" spans="1:4" ht="13.15" customHeight="1" x14ac:dyDescent="0.2">
      <c r="A27" s="337"/>
      <c r="B27" s="341"/>
      <c r="C27" s="346" t="s">
        <v>8</v>
      </c>
      <c r="D27" s="343"/>
    </row>
    <row r="28" spans="1:4" ht="13.15" customHeight="1" x14ac:dyDescent="0.2">
      <c r="A28" s="337"/>
      <c r="B28" s="344"/>
      <c r="C28" s="346" t="s">
        <v>410</v>
      </c>
      <c r="D28" s="345">
        <v>0</v>
      </c>
    </row>
    <row r="29" spans="1:4" x14ac:dyDescent="0.2">
      <c r="A29" s="337"/>
      <c r="B29" s="349"/>
      <c r="C29" s="349"/>
      <c r="D29" s="349"/>
    </row>
    <row r="30" spans="1:4" x14ac:dyDescent="0.2">
      <c r="A30" s="337"/>
      <c r="B30" s="349"/>
      <c r="C30" s="349" t="s">
        <v>411</v>
      </c>
      <c r="D30" s="349"/>
    </row>
    <row r="31" spans="1:4" x14ac:dyDescent="0.2">
      <c r="A31" s="337"/>
      <c r="B31" s="337"/>
      <c r="C31" s="349" t="s">
        <v>412</v>
      </c>
      <c r="D31" s="349"/>
    </row>
    <row r="32" spans="1:4" x14ac:dyDescent="0.2">
      <c r="A32" s="337"/>
      <c r="B32" s="349"/>
      <c r="C32" s="349"/>
      <c r="D32" s="349"/>
    </row>
    <row r="33" spans="1:4" x14ac:dyDescent="0.2">
      <c r="A33" s="337"/>
      <c r="B33" s="349"/>
      <c r="C33" s="349" t="s">
        <v>483</v>
      </c>
      <c r="D33" s="349" t="s">
        <v>484</v>
      </c>
    </row>
    <row r="34" spans="1:4" x14ac:dyDescent="0.2">
      <c r="A34" s="337"/>
      <c r="B34" s="349"/>
      <c r="C34" s="349" t="s">
        <v>413</v>
      </c>
      <c r="D34" s="349"/>
    </row>
    <row r="35" spans="1:4" x14ac:dyDescent="0.2">
      <c r="A35" s="337"/>
      <c r="B35" s="349"/>
      <c r="C35" s="349"/>
      <c r="D35" s="349"/>
    </row>
    <row r="36" spans="1:4" x14ac:dyDescent="0.2">
      <c r="A36" s="337"/>
      <c r="B36" s="349"/>
      <c r="C36" s="349" t="s">
        <v>414</v>
      </c>
      <c r="D36" s="349" t="s">
        <v>485</v>
      </c>
    </row>
    <row r="37" spans="1:4" x14ac:dyDescent="0.2">
      <c r="A37" s="337"/>
      <c r="B37" s="349"/>
      <c r="C37" s="349" t="s">
        <v>415</v>
      </c>
      <c r="D37" s="349"/>
    </row>
    <row r="38" spans="1:4" x14ac:dyDescent="0.2">
      <c r="A38" s="337"/>
      <c r="B38" s="337"/>
      <c r="C38" s="337"/>
      <c r="D38" s="337"/>
    </row>
    <row r="39" spans="1:4" x14ac:dyDescent="0.2">
      <c r="A39" s="337"/>
      <c r="B39" s="337"/>
      <c r="C39" s="337"/>
      <c r="D39" s="337"/>
    </row>
  </sheetData>
  <mergeCells count="3">
    <mergeCell ref="B1:D1"/>
    <mergeCell ref="B2:D2"/>
    <mergeCell ref="B3:D3"/>
  </mergeCells>
  <pageMargins left="0.39370078740157483" right="0.39370078740157483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1:AMK51"/>
  <sheetViews>
    <sheetView topLeftCell="A7" workbookViewId="0">
      <selection activeCell="B2" sqref="B2"/>
    </sheetView>
  </sheetViews>
  <sheetFormatPr defaultColWidth="8.85546875" defaultRowHeight="11.25" x14ac:dyDescent="0.2"/>
  <cols>
    <col min="1" max="1" width="2.140625" style="102" customWidth="1"/>
    <col min="2" max="2" width="19.7109375" style="111" customWidth="1"/>
    <col min="3" max="3" width="8.85546875" style="102"/>
    <col min="4" max="4" width="9" style="110" customWidth="1"/>
    <col min="5" max="5" width="11.42578125" style="110" customWidth="1"/>
    <col min="6" max="6" width="11.140625" style="110" customWidth="1"/>
    <col min="7" max="7" width="10.42578125" style="110" customWidth="1"/>
    <col min="8" max="8" width="8.85546875" style="110"/>
    <col min="9" max="9" width="10.28515625" style="110" customWidth="1"/>
    <col min="10" max="10" width="10.7109375" style="110" customWidth="1"/>
    <col min="11" max="1025" width="8.85546875" style="102"/>
    <col min="1026" max="16384" width="8.85546875" style="1"/>
  </cols>
  <sheetData>
    <row r="1" spans="1:13" x14ac:dyDescent="0.2">
      <c r="A1" s="1"/>
      <c r="B1" s="101" t="s">
        <v>486</v>
      </c>
      <c r="C1" s="1"/>
      <c r="D1" s="1"/>
      <c r="E1" s="1"/>
      <c r="F1" s="1"/>
      <c r="G1" s="1"/>
      <c r="H1" s="1"/>
      <c r="I1" s="1"/>
      <c r="J1" s="1"/>
      <c r="L1" s="1"/>
      <c r="M1" s="1"/>
    </row>
    <row r="2" spans="1:13" x14ac:dyDescent="0.2">
      <c r="A2" s="1"/>
      <c r="B2" s="101"/>
      <c r="C2" s="1"/>
      <c r="D2" s="1"/>
      <c r="E2" s="1"/>
      <c r="F2" s="1"/>
      <c r="G2" s="1"/>
      <c r="H2" s="1"/>
      <c r="I2" s="1"/>
      <c r="J2" s="1"/>
      <c r="L2" s="1"/>
      <c r="M2" s="1"/>
    </row>
    <row r="3" spans="1:13" ht="27.6" customHeight="1" x14ac:dyDescent="0.2">
      <c r="A3" s="102" t="s">
        <v>35</v>
      </c>
      <c r="B3" s="396" t="s">
        <v>51</v>
      </c>
      <c r="C3" s="394" t="s">
        <v>107</v>
      </c>
      <c r="D3" s="394" t="s">
        <v>108</v>
      </c>
      <c r="E3" s="394" t="s">
        <v>109</v>
      </c>
      <c r="F3" s="394"/>
      <c r="G3" s="394"/>
      <c r="H3" s="394"/>
      <c r="I3" s="394"/>
      <c r="J3" s="394"/>
      <c r="L3" s="1"/>
      <c r="M3" s="1"/>
    </row>
    <row r="4" spans="1:13" ht="15" customHeight="1" x14ac:dyDescent="0.2">
      <c r="B4" s="396"/>
      <c r="C4" s="394"/>
      <c r="D4" s="394"/>
      <c r="E4" s="394" t="s">
        <v>7</v>
      </c>
      <c r="F4" s="394" t="s">
        <v>8</v>
      </c>
      <c r="G4" s="394"/>
      <c r="H4" s="394"/>
      <c r="I4" s="394"/>
      <c r="J4" s="394"/>
      <c r="L4" s="1"/>
      <c r="M4" s="1"/>
    </row>
    <row r="5" spans="1:13" ht="88.15" customHeight="1" x14ac:dyDescent="0.2">
      <c r="B5" s="396"/>
      <c r="C5" s="394"/>
      <c r="D5" s="394"/>
      <c r="E5" s="394"/>
      <c r="F5" s="394" t="s">
        <v>110</v>
      </c>
      <c r="G5" s="397" t="s">
        <v>111</v>
      </c>
      <c r="H5" s="394" t="s">
        <v>112</v>
      </c>
      <c r="I5" s="394" t="s">
        <v>113</v>
      </c>
      <c r="J5" s="394"/>
      <c r="L5" s="1"/>
      <c r="M5" s="1"/>
    </row>
    <row r="6" spans="1:13" ht="23.45" customHeight="1" x14ac:dyDescent="0.2">
      <c r="B6" s="396"/>
      <c r="C6" s="394"/>
      <c r="D6" s="394"/>
      <c r="E6" s="394"/>
      <c r="F6" s="394"/>
      <c r="G6" s="397"/>
      <c r="H6" s="394"/>
      <c r="I6" s="17" t="s">
        <v>7</v>
      </c>
      <c r="J6" s="17" t="s">
        <v>114</v>
      </c>
      <c r="L6" s="1"/>
      <c r="M6" s="1"/>
    </row>
    <row r="7" spans="1:13" x14ac:dyDescent="0.2">
      <c r="B7" s="103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L7" s="1"/>
      <c r="M7" s="1"/>
    </row>
    <row r="8" spans="1:13" ht="30.6" customHeight="1" x14ac:dyDescent="0.2">
      <c r="B8" s="103" t="s">
        <v>115</v>
      </c>
      <c r="C8" s="17">
        <v>100</v>
      </c>
      <c r="D8" s="17" t="s">
        <v>116</v>
      </c>
      <c r="E8" s="16">
        <f>F8+G8+H8+I8</f>
        <v>49649691</v>
      </c>
      <c r="F8" s="16">
        <f>F11</f>
        <v>41409319</v>
      </c>
      <c r="G8" s="16">
        <f>+G14</f>
        <v>0</v>
      </c>
      <c r="H8" s="16">
        <f>H14</f>
        <v>0</v>
      </c>
      <c r="I8" s="16">
        <f>I9+I11+I12+I13+I15+I16</f>
        <v>8240372</v>
      </c>
      <c r="J8" s="16">
        <f>J11+J15</f>
        <v>0</v>
      </c>
      <c r="L8" s="1"/>
      <c r="M8" s="1"/>
    </row>
    <row r="9" spans="1:13" ht="19.899999999999999" hidden="1" customHeight="1" x14ac:dyDescent="0.2">
      <c r="B9" s="103" t="s">
        <v>8</v>
      </c>
      <c r="C9" s="394">
        <v>110</v>
      </c>
      <c r="D9" s="394"/>
      <c r="E9" s="393">
        <f>I9</f>
        <v>0</v>
      </c>
      <c r="F9" s="393" t="s">
        <v>116</v>
      </c>
      <c r="G9" s="393" t="s">
        <v>116</v>
      </c>
      <c r="H9" s="393" t="s">
        <v>116</v>
      </c>
      <c r="I9" s="393"/>
      <c r="J9" s="393" t="s">
        <v>116</v>
      </c>
      <c r="L9" s="1"/>
      <c r="M9" s="1"/>
    </row>
    <row r="10" spans="1:13" ht="19.149999999999999" hidden="1" customHeight="1" x14ac:dyDescent="0.2">
      <c r="B10" s="103" t="s">
        <v>117</v>
      </c>
      <c r="C10" s="394"/>
      <c r="D10" s="394"/>
      <c r="E10" s="393"/>
      <c r="F10" s="393"/>
      <c r="G10" s="393"/>
      <c r="H10" s="393"/>
      <c r="I10" s="393"/>
      <c r="J10" s="393"/>
      <c r="L10" s="1"/>
      <c r="M10" s="1"/>
    </row>
    <row r="11" spans="1:13" ht="36.6" customHeight="1" x14ac:dyDescent="0.2">
      <c r="B11" s="103" t="s">
        <v>118</v>
      </c>
      <c r="C11" s="17">
        <v>120</v>
      </c>
      <c r="D11" s="17">
        <v>130</v>
      </c>
      <c r="E11" s="16">
        <f>F11+I11</f>
        <v>49486375.490000002</v>
      </c>
      <c r="F11" s="16">
        <v>41409319</v>
      </c>
      <c r="G11" s="16" t="s">
        <v>116</v>
      </c>
      <c r="H11" s="16" t="s">
        <v>116</v>
      </c>
      <c r="I11" s="16">
        <f>8050000+27056.49</f>
        <v>8077056.4900000002</v>
      </c>
      <c r="J11" s="16"/>
      <c r="L11" s="1"/>
      <c r="M11" s="1"/>
    </row>
    <row r="12" spans="1:13" ht="36.6" hidden="1" customHeight="1" x14ac:dyDescent="0.2">
      <c r="B12" s="103" t="s">
        <v>119</v>
      </c>
      <c r="C12" s="17">
        <v>130</v>
      </c>
      <c r="D12" s="17">
        <v>140</v>
      </c>
      <c r="E12" s="16">
        <f>I12</f>
        <v>0</v>
      </c>
      <c r="F12" s="16" t="s">
        <v>116</v>
      </c>
      <c r="G12" s="16" t="s">
        <v>116</v>
      </c>
      <c r="H12" s="16" t="s">
        <v>116</v>
      </c>
      <c r="I12" s="16"/>
      <c r="J12" s="16" t="s">
        <v>116</v>
      </c>
      <c r="L12" s="1"/>
      <c r="M12" s="1"/>
    </row>
    <row r="13" spans="1:13" ht="26.45" customHeight="1" x14ac:dyDescent="0.2">
      <c r="B13" s="103" t="s">
        <v>120</v>
      </c>
      <c r="C13" s="17">
        <v>140</v>
      </c>
      <c r="D13" s="17">
        <v>180</v>
      </c>
      <c r="E13" s="16">
        <f>I13</f>
        <v>163315.51</v>
      </c>
      <c r="F13" s="16" t="s">
        <v>116</v>
      </c>
      <c r="G13" s="16" t="s">
        <v>116</v>
      </c>
      <c r="H13" s="16" t="s">
        <v>116</v>
      </c>
      <c r="I13" s="16">
        <v>163315.51</v>
      </c>
      <c r="J13" s="16" t="s">
        <v>116</v>
      </c>
      <c r="L13" s="1"/>
      <c r="M13" s="1"/>
    </row>
    <row r="14" spans="1:13" ht="36.6" customHeight="1" x14ac:dyDescent="0.2">
      <c r="B14" s="103" t="s">
        <v>121</v>
      </c>
      <c r="C14" s="17">
        <v>150</v>
      </c>
      <c r="D14" s="17">
        <v>180</v>
      </c>
      <c r="E14" s="16">
        <f>G14+H14</f>
        <v>0</v>
      </c>
      <c r="F14" s="16" t="s">
        <v>116</v>
      </c>
      <c r="G14" s="16">
        <v>0</v>
      </c>
      <c r="H14" s="16">
        <f>H17</f>
        <v>0</v>
      </c>
      <c r="I14" s="16" t="s">
        <v>116</v>
      </c>
      <c r="J14" s="16" t="s">
        <v>116</v>
      </c>
      <c r="L14" s="1"/>
      <c r="M14" s="1"/>
    </row>
    <row r="15" spans="1:13" ht="27.6" hidden="1" customHeight="1" x14ac:dyDescent="0.2">
      <c r="B15" s="103" t="s">
        <v>122</v>
      </c>
      <c r="C15" s="17">
        <v>160</v>
      </c>
      <c r="D15" s="17">
        <v>120</v>
      </c>
      <c r="E15" s="16">
        <f>I15</f>
        <v>0</v>
      </c>
      <c r="F15" s="16" t="s">
        <v>116</v>
      </c>
      <c r="G15" s="16" t="s">
        <v>116</v>
      </c>
      <c r="H15" s="16" t="s">
        <v>116</v>
      </c>
      <c r="I15" s="16"/>
      <c r="J15" s="16"/>
      <c r="L15" s="1"/>
      <c r="M15" s="1" t="s">
        <v>35</v>
      </c>
    </row>
    <row r="16" spans="1:13" ht="31.9" hidden="1" customHeight="1" x14ac:dyDescent="0.2">
      <c r="B16" s="103" t="s">
        <v>123</v>
      </c>
      <c r="C16" s="17">
        <v>180</v>
      </c>
      <c r="D16" s="17" t="s">
        <v>116</v>
      </c>
      <c r="E16" s="16">
        <f>I16</f>
        <v>0</v>
      </c>
      <c r="F16" s="16" t="s">
        <v>116</v>
      </c>
      <c r="G16" s="16" t="s">
        <v>116</v>
      </c>
      <c r="H16" s="16" t="s">
        <v>116</v>
      </c>
      <c r="I16" s="16"/>
      <c r="J16" s="16" t="s">
        <v>116</v>
      </c>
      <c r="L16" s="1"/>
      <c r="M16" s="1"/>
    </row>
    <row r="17" spans="2:13" ht="36.6" customHeight="1" x14ac:dyDescent="0.2">
      <c r="B17" s="103" t="s">
        <v>124</v>
      </c>
      <c r="C17" s="17">
        <v>200</v>
      </c>
      <c r="D17" s="17" t="s">
        <v>116</v>
      </c>
      <c r="E17" s="16">
        <f>F17+G17+H17+I17</f>
        <v>49649691</v>
      </c>
      <c r="F17" s="16">
        <f>F18+F21+F23+F25+F26+F27+F38</f>
        <v>41409319</v>
      </c>
      <c r="G17" s="16">
        <f>G18+G21+G23+G25+G26+G27+G38</f>
        <v>0</v>
      </c>
      <c r="H17" s="16">
        <f>H18+H21+H23+H25+H26+H27+H38</f>
        <v>0</v>
      </c>
      <c r="I17" s="16">
        <f>I18+I21+I23+I25+I26+I27+I38</f>
        <v>8240372</v>
      </c>
      <c r="J17" s="16">
        <f>J18+J21+J23+J25+J26+J27+J38</f>
        <v>0</v>
      </c>
      <c r="L17" s="104"/>
      <c r="M17" s="104"/>
    </row>
    <row r="18" spans="2:13" ht="42.6" customHeight="1" x14ac:dyDescent="0.2">
      <c r="B18" s="103" t="s">
        <v>125</v>
      </c>
      <c r="C18" s="17">
        <v>210</v>
      </c>
      <c r="D18" s="17"/>
      <c r="E18" s="16">
        <f>F18+G18+H18+I18</f>
        <v>35658317</v>
      </c>
      <c r="F18" s="16">
        <f>F19</f>
        <v>35658317</v>
      </c>
      <c r="G18" s="16">
        <f>G19</f>
        <v>0</v>
      </c>
      <c r="H18" s="16">
        <f>H19</f>
        <v>0</v>
      </c>
      <c r="I18" s="16">
        <f>I19</f>
        <v>0</v>
      </c>
      <c r="J18" s="16">
        <f>J19</f>
        <v>0</v>
      </c>
    </row>
    <row r="19" spans="2:13" ht="17.45" customHeight="1" x14ac:dyDescent="0.2">
      <c r="B19" s="103" t="s">
        <v>126</v>
      </c>
      <c r="C19" s="394">
        <v>211</v>
      </c>
      <c r="D19" s="394">
        <v>211.21299999999999</v>
      </c>
      <c r="E19" s="393">
        <f>F19+G19+H19+I19</f>
        <v>35658317</v>
      </c>
      <c r="F19" s="393">
        <v>35658317</v>
      </c>
      <c r="G19" s="393"/>
      <c r="H19" s="393"/>
      <c r="I19" s="393"/>
      <c r="J19" s="393"/>
    </row>
    <row r="20" spans="2:13" ht="25.9" customHeight="1" x14ac:dyDescent="0.2">
      <c r="B20" s="103" t="s">
        <v>127</v>
      </c>
      <c r="C20" s="394"/>
      <c r="D20" s="394"/>
      <c r="E20" s="393"/>
      <c r="F20" s="393"/>
      <c r="G20" s="393"/>
      <c r="H20" s="393"/>
      <c r="I20" s="393"/>
      <c r="J20" s="393"/>
    </row>
    <row r="21" spans="2:13" ht="32.450000000000003" hidden="1" customHeight="1" x14ac:dyDescent="0.2">
      <c r="B21" s="103" t="s">
        <v>128</v>
      </c>
      <c r="C21" s="17">
        <v>220</v>
      </c>
      <c r="D21" s="17">
        <v>290</v>
      </c>
      <c r="E21" s="16">
        <f>F21+G21+H21+I21</f>
        <v>0</v>
      </c>
      <c r="F21" s="16"/>
      <c r="G21" s="16"/>
      <c r="H21" s="16"/>
      <c r="I21" s="16"/>
      <c r="J21" s="16"/>
    </row>
    <row r="22" spans="2:13" ht="19.149999999999999" customHeight="1" x14ac:dyDescent="0.2">
      <c r="B22" s="103" t="s">
        <v>126</v>
      </c>
      <c r="C22" s="17"/>
      <c r="D22" s="17"/>
      <c r="E22" s="16"/>
      <c r="F22" s="16"/>
      <c r="G22" s="16"/>
      <c r="H22" s="16"/>
      <c r="I22" s="16"/>
      <c r="J22" s="16"/>
    </row>
    <row r="23" spans="2:13" ht="33" customHeight="1" x14ac:dyDescent="0.2">
      <c r="B23" s="103" t="s">
        <v>129</v>
      </c>
      <c r="C23" s="17">
        <v>230</v>
      </c>
      <c r="D23" s="17">
        <v>290</v>
      </c>
      <c r="E23" s="16">
        <f>F23+G23+H23+I23</f>
        <v>544371</v>
      </c>
      <c r="F23" s="145">
        <v>544371</v>
      </c>
      <c r="G23" s="16"/>
      <c r="H23" s="16"/>
      <c r="I23" s="16"/>
      <c r="J23" s="16"/>
    </row>
    <row r="24" spans="2:13" ht="17.45" customHeight="1" x14ac:dyDescent="0.2">
      <c r="B24" s="103" t="s">
        <v>126</v>
      </c>
      <c r="C24" s="17"/>
      <c r="D24" s="17"/>
      <c r="E24" s="16"/>
      <c r="F24" s="16"/>
      <c r="G24" s="16"/>
      <c r="H24" s="16"/>
      <c r="I24" s="16"/>
      <c r="J24" s="16"/>
    </row>
    <row r="25" spans="2:13" ht="25.15" hidden="1" customHeight="1" x14ac:dyDescent="0.2">
      <c r="B25" s="105" t="s">
        <v>130</v>
      </c>
      <c r="C25" s="106">
        <v>240</v>
      </c>
      <c r="D25" s="106"/>
      <c r="E25" s="107">
        <v>0</v>
      </c>
      <c r="F25" s="107"/>
      <c r="G25" s="107"/>
      <c r="H25" s="107"/>
      <c r="I25" s="107"/>
      <c r="J25" s="107"/>
    </row>
    <row r="26" spans="2:13" ht="32.450000000000003" hidden="1" customHeight="1" x14ac:dyDescent="0.2">
      <c r="B26" s="103" t="s">
        <v>131</v>
      </c>
      <c r="C26" s="17">
        <v>250</v>
      </c>
      <c r="D26" s="17"/>
      <c r="E26" s="16">
        <f>F26+G26+H26+I26</f>
        <v>0</v>
      </c>
      <c r="F26" s="16"/>
      <c r="G26" s="16"/>
      <c r="H26" s="16"/>
      <c r="I26" s="16"/>
      <c r="J26" s="16"/>
    </row>
    <row r="27" spans="2:13" ht="36" customHeight="1" x14ac:dyDescent="0.2">
      <c r="B27" s="103" t="s">
        <v>132</v>
      </c>
      <c r="C27" s="17">
        <v>260</v>
      </c>
      <c r="D27" s="17" t="s">
        <v>116</v>
      </c>
      <c r="E27" s="16">
        <f t="shared" ref="E27:J27" si="0">E29+E30+E31+E32+E33+E34</f>
        <v>13447003</v>
      </c>
      <c r="F27" s="16">
        <f t="shared" si="0"/>
        <v>5206631</v>
      </c>
      <c r="G27" s="16">
        <f t="shared" si="0"/>
        <v>0</v>
      </c>
      <c r="H27" s="16">
        <f t="shared" si="0"/>
        <v>0</v>
      </c>
      <c r="I27" s="16">
        <f>I29+I30+I31+I32+I33+I34</f>
        <v>8240372</v>
      </c>
      <c r="J27" s="16">
        <f t="shared" si="0"/>
        <v>0</v>
      </c>
    </row>
    <row r="28" spans="2:13" ht="20.45" hidden="1" customHeight="1" x14ac:dyDescent="0.2">
      <c r="B28" s="103" t="s">
        <v>126</v>
      </c>
      <c r="C28" s="17"/>
      <c r="D28" s="17"/>
      <c r="E28" s="16"/>
      <c r="F28" s="16"/>
      <c r="G28" s="16"/>
      <c r="H28" s="16"/>
      <c r="I28" s="16"/>
      <c r="J28" s="16"/>
    </row>
    <row r="29" spans="2:13" ht="23.45" customHeight="1" x14ac:dyDescent="0.2">
      <c r="B29" s="103" t="s">
        <v>133</v>
      </c>
      <c r="C29" s="17">
        <v>261</v>
      </c>
      <c r="D29" s="17">
        <v>221</v>
      </c>
      <c r="E29" s="16">
        <f t="shared" ref="E29:E39" si="1">F29+G29+H29+I29</f>
        <v>58000</v>
      </c>
      <c r="F29" s="16">
        <v>58000</v>
      </c>
      <c r="G29" s="16"/>
      <c r="H29" s="16"/>
      <c r="I29" s="16"/>
      <c r="J29" s="16"/>
    </row>
    <row r="30" spans="2:13" ht="22.15" customHeight="1" x14ac:dyDescent="0.2">
      <c r="B30" s="103" t="s">
        <v>134</v>
      </c>
      <c r="C30" s="17">
        <v>262</v>
      </c>
      <c r="D30" s="17">
        <v>222</v>
      </c>
      <c r="E30" s="16">
        <f t="shared" si="1"/>
        <v>0</v>
      </c>
      <c r="F30" s="16"/>
      <c r="G30" s="16"/>
      <c r="H30" s="16"/>
      <c r="I30" s="16"/>
      <c r="J30" s="16"/>
    </row>
    <row r="31" spans="2:13" ht="24" customHeight="1" x14ac:dyDescent="0.2">
      <c r="B31" s="103" t="s">
        <v>135</v>
      </c>
      <c r="C31" s="17">
        <v>263</v>
      </c>
      <c r="D31" s="17">
        <v>223</v>
      </c>
      <c r="E31" s="16">
        <f t="shared" si="1"/>
        <v>3639900</v>
      </c>
      <c r="F31" s="146">
        <v>3639900</v>
      </c>
      <c r="G31" s="16"/>
      <c r="H31" s="16"/>
      <c r="I31" s="16"/>
      <c r="J31" s="16"/>
    </row>
    <row r="32" spans="2:13" ht="21.6" customHeight="1" x14ac:dyDescent="0.2">
      <c r="B32" s="103" t="s">
        <v>136</v>
      </c>
      <c r="C32" s="17">
        <v>264</v>
      </c>
      <c r="D32" s="17">
        <v>224</v>
      </c>
      <c r="E32" s="16">
        <f t="shared" si="1"/>
        <v>0</v>
      </c>
      <c r="F32" s="16"/>
      <c r="G32" s="16"/>
      <c r="H32" s="16"/>
      <c r="I32" s="16"/>
      <c r="J32" s="16"/>
    </row>
    <row r="33" spans="2:14" ht="25.9" customHeight="1" x14ac:dyDescent="0.2">
      <c r="B33" s="103" t="s">
        <v>137</v>
      </c>
      <c r="C33" s="17">
        <v>265</v>
      </c>
      <c r="D33" s="17">
        <v>225</v>
      </c>
      <c r="E33" s="16">
        <f t="shared" si="1"/>
        <v>499126</v>
      </c>
      <c r="F33" s="16">
        <v>308754</v>
      </c>
      <c r="G33" s="16">
        <v>0</v>
      </c>
      <c r="H33" s="16"/>
      <c r="I33" s="16">
        <v>190372</v>
      </c>
      <c r="J33" s="16"/>
    </row>
    <row r="34" spans="2:14" ht="30.6" customHeight="1" x14ac:dyDescent="0.2">
      <c r="B34" s="103" t="s">
        <v>182</v>
      </c>
      <c r="C34" s="17">
        <v>266</v>
      </c>
      <c r="D34" s="17" t="s">
        <v>138</v>
      </c>
      <c r="E34" s="16">
        <f t="shared" si="1"/>
        <v>9249977</v>
      </c>
      <c r="F34" s="16">
        <f>F36+F37+397112</f>
        <v>1199977</v>
      </c>
      <c r="G34" s="16">
        <f>+иные19.!I223+иные19.!I229</f>
        <v>0</v>
      </c>
      <c r="H34" s="16"/>
      <c r="I34" s="16">
        <f>8050000</f>
        <v>8050000</v>
      </c>
      <c r="J34" s="16"/>
    </row>
    <row r="35" spans="2:14" ht="15.6" customHeight="1" x14ac:dyDescent="0.2">
      <c r="B35" s="105" t="s">
        <v>126</v>
      </c>
      <c r="C35" s="108"/>
      <c r="D35" s="17"/>
      <c r="E35" s="16"/>
      <c r="F35" s="16"/>
      <c r="G35" s="16"/>
      <c r="H35" s="16"/>
      <c r="I35" s="16"/>
      <c r="J35" s="16"/>
    </row>
    <row r="36" spans="2:14" ht="20.45" customHeight="1" x14ac:dyDescent="0.2">
      <c r="B36" s="109" t="s">
        <v>258</v>
      </c>
      <c r="C36" s="108"/>
      <c r="D36" s="17">
        <v>310</v>
      </c>
      <c r="E36" s="16"/>
      <c r="F36" s="16"/>
      <c r="G36" s="16">
        <f>+иные19.!I229</f>
        <v>0</v>
      </c>
      <c r="H36" s="16"/>
      <c r="I36" s="16"/>
      <c r="J36" s="16"/>
    </row>
    <row r="37" spans="2:14" ht="20.45" customHeight="1" x14ac:dyDescent="0.2">
      <c r="B37" s="103" t="s">
        <v>259</v>
      </c>
      <c r="C37" s="17"/>
      <c r="D37" s="17">
        <v>340</v>
      </c>
      <c r="E37" s="16"/>
      <c r="F37" s="16">
        <f>464865+338000</f>
        <v>802865</v>
      </c>
      <c r="G37" s="16"/>
      <c r="H37" s="16"/>
      <c r="I37" s="16">
        <f>I34</f>
        <v>8050000</v>
      </c>
      <c r="J37" s="16"/>
    </row>
    <row r="38" spans="2:14" ht="30.6" hidden="1" customHeight="1" x14ac:dyDescent="0.2">
      <c r="B38" s="105" t="s">
        <v>139</v>
      </c>
      <c r="C38" s="17">
        <v>300</v>
      </c>
      <c r="D38" s="17" t="s">
        <v>116</v>
      </c>
      <c r="E38" s="16">
        <f t="shared" si="1"/>
        <v>0</v>
      </c>
      <c r="F38" s="16">
        <f>F39+F41</f>
        <v>0</v>
      </c>
      <c r="G38" s="16">
        <f>G39+G41</f>
        <v>0</v>
      </c>
      <c r="H38" s="16">
        <f>H39+H41</f>
        <v>0</v>
      </c>
      <c r="I38" s="16">
        <f>I39+I41</f>
        <v>0</v>
      </c>
      <c r="J38" s="16">
        <f>J39+J41</f>
        <v>0</v>
      </c>
    </row>
    <row r="39" spans="2:14" ht="16.149999999999999" hidden="1" customHeight="1" x14ac:dyDescent="0.2">
      <c r="B39" s="105" t="s">
        <v>126</v>
      </c>
      <c r="C39" s="395">
        <v>310</v>
      </c>
      <c r="D39" s="394"/>
      <c r="E39" s="393">
        <f t="shared" si="1"/>
        <v>0</v>
      </c>
      <c r="F39" s="393"/>
      <c r="G39" s="393"/>
      <c r="H39" s="393"/>
      <c r="I39" s="393"/>
      <c r="J39" s="393"/>
    </row>
    <row r="40" spans="2:14" ht="19.899999999999999" hidden="1" customHeight="1" x14ac:dyDescent="0.2">
      <c r="B40" s="109" t="s">
        <v>140</v>
      </c>
      <c r="C40" s="395"/>
      <c r="D40" s="394"/>
      <c r="E40" s="393"/>
      <c r="F40" s="393"/>
      <c r="G40" s="393"/>
      <c r="H40" s="393"/>
      <c r="I40" s="393"/>
      <c r="J40" s="393"/>
    </row>
    <row r="41" spans="2:14" ht="21.6" hidden="1" customHeight="1" x14ac:dyDescent="0.2">
      <c r="B41" s="103" t="s">
        <v>141</v>
      </c>
      <c r="C41" s="17">
        <v>320</v>
      </c>
      <c r="D41" s="17"/>
      <c r="E41" s="16">
        <f>F41+G41+H41+I41</f>
        <v>0</v>
      </c>
      <c r="F41" s="16"/>
      <c r="G41" s="16"/>
      <c r="H41" s="16"/>
      <c r="I41" s="16"/>
      <c r="J41" s="16"/>
    </row>
    <row r="42" spans="2:14" ht="25.9" hidden="1" customHeight="1" x14ac:dyDescent="0.2">
      <c r="B42" s="103" t="s">
        <v>142</v>
      </c>
      <c r="C42" s="17">
        <v>400</v>
      </c>
      <c r="D42" s="17"/>
      <c r="E42" s="16">
        <f>F42+G42+H42+I42</f>
        <v>0</v>
      </c>
      <c r="F42" s="16">
        <f>F43+F45</f>
        <v>0</v>
      </c>
      <c r="G42" s="16">
        <f>G43+G45</f>
        <v>0</v>
      </c>
      <c r="H42" s="16">
        <f>H43+H45</f>
        <v>0</v>
      </c>
      <c r="I42" s="16">
        <f>I43+I45</f>
        <v>0</v>
      </c>
      <c r="J42" s="16">
        <f>J43+J45</f>
        <v>0</v>
      </c>
    </row>
    <row r="43" spans="2:14" ht="19.899999999999999" hidden="1" customHeight="1" x14ac:dyDescent="0.2">
      <c r="B43" s="103" t="s">
        <v>143</v>
      </c>
      <c r="C43" s="394">
        <v>410</v>
      </c>
      <c r="D43" s="394"/>
      <c r="E43" s="393">
        <v>0</v>
      </c>
      <c r="F43" s="393"/>
      <c r="G43" s="393"/>
      <c r="H43" s="393"/>
      <c r="I43" s="393"/>
      <c r="J43" s="393"/>
    </row>
    <row r="44" spans="2:14" ht="18.600000000000001" hidden="1" customHeight="1" x14ac:dyDescent="0.2">
      <c r="B44" s="103" t="s">
        <v>144</v>
      </c>
      <c r="C44" s="394"/>
      <c r="D44" s="394"/>
      <c r="E44" s="393"/>
      <c r="F44" s="393"/>
      <c r="G44" s="393"/>
      <c r="H44" s="393"/>
      <c r="I44" s="393"/>
      <c r="J44" s="393"/>
    </row>
    <row r="45" spans="2:14" ht="21.6" hidden="1" customHeight="1" x14ac:dyDescent="0.2">
      <c r="B45" s="103" t="s">
        <v>145</v>
      </c>
      <c r="C45" s="17">
        <v>420</v>
      </c>
      <c r="D45" s="17"/>
      <c r="E45" s="16">
        <f>F45+G45+H45+I45</f>
        <v>0</v>
      </c>
      <c r="F45" s="16"/>
      <c r="G45" s="16"/>
      <c r="H45" s="16"/>
      <c r="I45" s="16"/>
      <c r="J45" s="16"/>
    </row>
    <row r="46" spans="2:14" ht="18.600000000000001" customHeight="1" x14ac:dyDescent="0.2">
      <c r="B46" s="103" t="s">
        <v>146</v>
      </c>
      <c r="C46" s="17">
        <v>500</v>
      </c>
      <c r="D46" s="17" t="s">
        <v>116</v>
      </c>
      <c r="E46" s="16">
        <f>F46+G46+H46+I46</f>
        <v>0</v>
      </c>
      <c r="F46" s="16"/>
      <c r="G46" s="16">
        <v>0</v>
      </c>
      <c r="H46" s="16"/>
      <c r="I46" s="16"/>
      <c r="J46" s="16"/>
      <c r="K46" s="104"/>
      <c r="L46" s="104"/>
      <c r="M46" s="104"/>
      <c r="N46" s="104"/>
    </row>
    <row r="47" spans="2:14" ht="21.6" customHeight="1" x14ac:dyDescent="0.2">
      <c r="B47" s="103" t="s">
        <v>147</v>
      </c>
      <c r="C47" s="17">
        <v>600</v>
      </c>
      <c r="D47" s="17" t="s">
        <v>116</v>
      </c>
      <c r="E47" s="16">
        <f>F47+G47+H47+I47</f>
        <v>0</v>
      </c>
      <c r="F47" s="16">
        <f>F46+F8-F17</f>
        <v>0</v>
      </c>
      <c r="G47" s="211">
        <f>G46+G8-G17</f>
        <v>0</v>
      </c>
      <c r="H47" s="16"/>
      <c r="I47" s="193">
        <f>I46+I8-I17</f>
        <v>0</v>
      </c>
      <c r="J47" s="16"/>
    </row>
    <row r="48" spans="2:14" x14ac:dyDescent="0.2">
      <c r="E48" s="112"/>
      <c r="F48" s="112"/>
      <c r="G48" s="112"/>
      <c r="H48" s="112"/>
      <c r="I48" s="112"/>
    </row>
    <row r="49" spans="5:9" x14ac:dyDescent="0.2">
      <c r="E49" s="176"/>
      <c r="F49" s="176"/>
      <c r="I49" s="176"/>
    </row>
    <row r="51" spans="5:9" x14ac:dyDescent="0.2">
      <c r="E51" s="176"/>
    </row>
  </sheetData>
  <mergeCells count="42">
    <mergeCell ref="B3:B6"/>
    <mergeCell ref="C3:C6"/>
    <mergeCell ref="D3:D6"/>
    <mergeCell ref="E3:J3"/>
    <mergeCell ref="E4:E6"/>
    <mergeCell ref="F4:J4"/>
    <mergeCell ref="F5:F6"/>
    <mergeCell ref="G5:G6"/>
    <mergeCell ref="H5:H6"/>
    <mergeCell ref="I5:J5"/>
    <mergeCell ref="C9:C10"/>
    <mergeCell ref="D9:D10"/>
    <mergeCell ref="E9:E10"/>
    <mergeCell ref="F9:F10"/>
    <mergeCell ref="G9:G10"/>
    <mergeCell ref="H19:H20"/>
    <mergeCell ref="I19:I20"/>
    <mergeCell ref="J19:J20"/>
    <mergeCell ref="I9:I10"/>
    <mergeCell ref="J9:J10"/>
    <mergeCell ref="H9:H10"/>
    <mergeCell ref="C19:C20"/>
    <mergeCell ref="D19:D20"/>
    <mergeCell ref="E19:E20"/>
    <mergeCell ref="F19:F20"/>
    <mergeCell ref="G19:G20"/>
    <mergeCell ref="J39:J40"/>
    <mergeCell ref="C43:C44"/>
    <mergeCell ref="D43:D44"/>
    <mergeCell ref="E43:E44"/>
    <mergeCell ref="F43:F44"/>
    <mergeCell ref="G43:G44"/>
    <mergeCell ref="H43:H44"/>
    <mergeCell ref="I43:I44"/>
    <mergeCell ref="J43:J44"/>
    <mergeCell ref="C39:C40"/>
    <mergeCell ref="D39:D40"/>
    <mergeCell ref="E39:E40"/>
    <mergeCell ref="F39:F40"/>
    <mergeCell ref="G39:G40"/>
    <mergeCell ref="H39:H40"/>
    <mergeCell ref="I39:I40"/>
  </mergeCells>
  <hyperlinks>
    <hyperlink ref="G5" r:id="rId1"/>
  </hyperlinks>
  <pageMargins left="0.19685039370078741" right="0.19685039370078741" top="0.19685039370078741" bottom="0.19685039370078741" header="0.31496062992125984" footer="0.31496062992125984"/>
  <pageSetup paperSize="9" scale="72" orientation="portrait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"/>
  <sheetViews>
    <sheetView tabSelected="1" workbookViewId="0">
      <selection activeCell="R13" sqref="R13"/>
    </sheetView>
  </sheetViews>
  <sheetFormatPr defaultRowHeight="15" x14ac:dyDescent="0.25"/>
  <cols>
    <col min="1" max="1" width="1.140625" customWidth="1"/>
    <col min="2" max="2" width="25.28515625" customWidth="1"/>
    <col min="5" max="5" width="11" customWidth="1"/>
    <col min="6" max="7" width="12.28515625" customWidth="1"/>
    <col min="8" max="8" width="12.140625" customWidth="1"/>
    <col min="9" max="9" width="11.28515625" customWidth="1"/>
    <col min="10" max="10" width="11.85546875" customWidth="1"/>
    <col min="11" max="12" width="11.140625" customWidth="1"/>
    <col min="13" max="13" width="12.7109375" customWidth="1"/>
  </cols>
  <sheetData>
    <row r="1" spans="2:13" x14ac:dyDescent="0.25">
      <c r="B1" s="398" t="s">
        <v>476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2:13" x14ac:dyDescent="0.25">
      <c r="B2" s="14"/>
    </row>
    <row r="3" spans="2:13" x14ac:dyDescent="0.25">
      <c r="B3" s="555" t="s">
        <v>51</v>
      </c>
      <c r="C3" s="555" t="s">
        <v>107</v>
      </c>
      <c r="D3" s="555" t="s">
        <v>148</v>
      </c>
      <c r="E3" s="555" t="s">
        <v>149</v>
      </c>
      <c r="F3" s="555"/>
      <c r="G3" s="555"/>
      <c r="H3" s="555"/>
      <c r="I3" s="555"/>
      <c r="J3" s="555"/>
      <c r="K3" s="555"/>
      <c r="L3" s="555"/>
      <c r="M3" s="555"/>
    </row>
    <row r="4" spans="2:13" x14ac:dyDescent="0.25">
      <c r="B4" s="555"/>
      <c r="C4" s="555"/>
      <c r="D4" s="555"/>
      <c r="E4" s="555" t="s">
        <v>150</v>
      </c>
      <c r="F4" s="555"/>
      <c r="G4" s="555"/>
      <c r="H4" s="555" t="s">
        <v>8</v>
      </c>
      <c r="I4" s="555"/>
      <c r="J4" s="555"/>
      <c r="K4" s="555"/>
      <c r="L4" s="555"/>
      <c r="M4" s="555"/>
    </row>
    <row r="5" spans="2:13" ht="47.45" customHeight="1" x14ac:dyDescent="0.25">
      <c r="B5" s="555"/>
      <c r="C5" s="555"/>
      <c r="D5" s="555"/>
      <c r="E5" s="555"/>
      <c r="F5" s="555"/>
      <c r="G5" s="555"/>
      <c r="H5" s="556" t="s">
        <v>151</v>
      </c>
      <c r="I5" s="556"/>
      <c r="J5" s="556"/>
      <c r="K5" s="556" t="s">
        <v>152</v>
      </c>
      <c r="L5" s="556"/>
      <c r="M5" s="556"/>
    </row>
    <row r="6" spans="2:13" ht="24" customHeight="1" x14ac:dyDescent="0.25">
      <c r="B6" s="555"/>
      <c r="C6" s="555"/>
      <c r="D6" s="555"/>
      <c r="E6" s="555" t="s">
        <v>336</v>
      </c>
      <c r="F6" s="555" t="s">
        <v>337</v>
      </c>
      <c r="G6" s="555" t="s">
        <v>338</v>
      </c>
      <c r="H6" s="555" t="s">
        <v>336</v>
      </c>
      <c r="I6" s="555" t="s">
        <v>337</v>
      </c>
      <c r="J6" s="555" t="s">
        <v>338</v>
      </c>
      <c r="K6" s="555" t="s">
        <v>336</v>
      </c>
      <c r="L6" s="555" t="s">
        <v>337</v>
      </c>
      <c r="M6" s="555" t="s">
        <v>338</v>
      </c>
    </row>
    <row r="7" spans="2:13" x14ac:dyDescent="0.25">
      <c r="B7" s="555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5"/>
    </row>
    <row r="8" spans="2:13" x14ac:dyDescent="0.25"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</row>
    <row r="9" spans="2:13" s="15" customFormat="1" ht="11.25" x14ac:dyDescent="0.2">
      <c r="B9" s="554">
        <v>1</v>
      </c>
      <c r="C9" s="554">
        <v>2</v>
      </c>
      <c r="D9" s="554">
        <v>3</v>
      </c>
      <c r="E9" s="554">
        <v>4</v>
      </c>
      <c r="F9" s="554">
        <v>5</v>
      </c>
      <c r="G9" s="554">
        <v>6</v>
      </c>
      <c r="H9" s="554">
        <v>7</v>
      </c>
      <c r="I9" s="554">
        <v>8</v>
      </c>
      <c r="J9" s="554">
        <v>9</v>
      </c>
      <c r="K9" s="554">
        <v>10</v>
      </c>
      <c r="L9" s="554">
        <v>11</v>
      </c>
      <c r="M9" s="554">
        <v>12</v>
      </c>
    </row>
    <row r="10" spans="2:13" ht="60" customHeight="1" x14ac:dyDescent="0.25">
      <c r="B10" s="549" t="s">
        <v>153</v>
      </c>
      <c r="C10" s="553" t="s">
        <v>328</v>
      </c>
      <c r="D10" s="549" t="s">
        <v>116</v>
      </c>
      <c r="E10" s="552">
        <f>E13</f>
        <v>13447003</v>
      </c>
      <c r="F10" s="552">
        <f>F13</f>
        <v>13542003</v>
      </c>
      <c r="G10" s="552">
        <f>G13</f>
        <v>13542003</v>
      </c>
      <c r="H10" s="552">
        <f>H13</f>
        <v>5206631</v>
      </c>
      <c r="I10" s="552">
        <f>I13</f>
        <v>5301631</v>
      </c>
      <c r="J10" s="552">
        <f>J13</f>
        <v>5301631</v>
      </c>
      <c r="K10" s="551">
        <f>K13</f>
        <v>8240372</v>
      </c>
      <c r="L10" s="551">
        <f>L13</f>
        <v>8240372</v>
      </c>
      <c r="M10" s="551">
        <f>M13</f>
        <v>8240372</v>
      </c>
    </row>
    <row r="11" spans="2:13" ht="76.150000000000006" customHeight="1" x14ac:dyDescent="0.25">
      <c r="B11" s="549" t="s">
        <v>154</v>
      </c>
      <c r="C11" s="549">
        <v>1001</v>
      </c>
      <c r="D11" s="549" t="s">
        <v>116</v>
      </c>
      <c r="E11" s="550">
        <v>0</v>
      </c>
      <c r="F11" s="550">
        <v>0</v>
      </c>
      <c r="G11" s="550">
        <v>0</v>
      </c>
      <c r="H11" s="550">
        <v>0</v>
      </c>
      <c r="I11" s="550">
        <v>0</v>
      </c>
      <c r="J11" s="550">
        <v>0</v>
      </c>
      <c r="K11" s="550">
        <v>0</v>
      </c>
      <c r="L11" s="550">
        <v>0</v>
      </c>
      <c r="M11" s="550">
        <v>0</v>
      </c>
    </row>
    <row r="12" spans="2:13" x14ac:dyDescent="0.25">
      <c r="B12" s="549"/>
      <c r="C12" s="549"/>
      <c r="D12" s="549"/>
      <c r="E12" s="548"/>
      <c r="F12" s="548"/>
      <c r="G12" s="548"/>
      <c r="H12" s="548"/>
      <c r="I12" s="548"/>
      <c r="J12" s="548"/>
      <c r="K12" s="548"/>
      <c r="L12" s="548"/>
      <c r="M12" s="548"/>
    </row>
    <row r="13" spans="2:13" ht="49.9" customHeight="1" x14ac:dyDescent="0.25">
      <c r="B13" s="549" t="s">
        <v>155</v>
      </c>
      <c r="C13" s="549">
        <v>2001</v>
      </c>
      <c r="D13" s="549"/>
      <c r="E13" s="552">
        <f>H13+K13</f>
        <v>13447003</v>
      </c>
      <c r="F13" s="552">
        <f>I13+L13</f>
        <v>13542003</v>
      </c>
      <c r="G13" s="552">
        <f>J13+M13</f>
        <v>13542003</v>
      </c>
      <c r="H13" s="552">
        <f>'[1]раздел 2 19'!F27</f>
        <v>5206631</v>
      </c>
      <c r="I13" s="552">
        <f>'[1]раздел 2 20'!F27</f>
        <v>5301631</v>
      </c>
      <c r="J13" s="552">
        <f>'[1]раздел 2 21'!F27</f>
        <v>5301631</v>
      </c>
      <c r="K13" s="551">
        <f>'[1]раздел 2 19'!I27</f>
        <v>8240372</v>
      </c>
      <c r="L13" s="550">
        <f>'[1]раздел 2 20'!I27</f>
        <v>8240372</v>
      </c>
      <c r="M13" s="550">
        <f>'[1]раздел 2 21'!I27</f>
        <v>8240372</v>
      </c>
    </row>
    <row r="14" spans="2:13" x14ac:dyDescent="0.25">
      <c r="B14" s="549"/>
      <c r="C14" s="549"/>
      <c r="D14" s="549"/>
      <c r="E14" s="548"/>
      <c r="F14" s="548"/>
      <c r="G14" s="548"/>
      <c r="H14" s="548"/>
      <c r="I14" s="548"/>
      <c r="J14" s="548"/>
      <c r="K14" s="548"/>
      <c r="L14" s="548"/>
      <c r="M14" s="548"/>
    </row>
  </sheetData>
  <mergeCells count="18">
    <mergeCell ref="B1:M1"/>
    <mergeCell ref="B3:B8"/>
    <mergeCell ref="C3:C8"/>
    <mergeCell ref="D3:D8"/>
    <mergeCell ref="E3:M3"/>
    <mergeCell ref="E4:G5"/>
    <mergeCell ref="H4:M4"/>
    <mergeCell ref="H5:J5"/>
    <mergeCell ref="K5:M5"/>
    <mergeCell ref="E6:E8"/>
    <mergeCell ref="L6:L8"/>
    <mergeCell ref="M6:M8"/>
    <mergeCell ref="F6:F8"/>
    <mergeCell ref="G6:G8"/>
    <mergeCell ref="H6:H8"/>
    <mergeCell ref="I6:I8"/>
    <mergeCell ref="J6:J8"/>
    <mergeCell ref="K6:K8"/>
  </mergeCells>
  <hyperlinks>
    <hyperlink ref="H5" r:id="rId1"/>
    <hyperlink ref="K5" r:id="rId2"/>
  </hyperlinks>
  <pageMargins left="0.31496062992125984" right="0.31496062992125984" top="0.74803149606299213" bottom="0.74803149606299213" header="0.31496062992125984" footer="0.31496062992125984"/>
  <pageSetup paperSize="9" scale="93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2"/>
  <sheetViews>
    <sheetView workbookViewId="0">
      <selection activeCell="G34" sqref="G34"/>
    </sheetView>
  </sheetViews>
  <sheetFormatPr defaultRowHeight="15" x14ac:dyDescent="0.25"/>
  <cols>
    <col min="1" max="1" width="3" customWidth="1"/>
    <col min="2" max="2" width="41.42578125" customWidth="1"/>
    <col min="4" max="4" width="30" customWidth="1"/>
  </cols>
  <sheetData>
    <row r="1" spans="2:4" x14ac:dyDescent="0.25">
      <c r="B1" s="399" t="s">
        <v>355</v>
      </c>
      <c r="C1" s="399"/>
      <c r="D1" s="399"/>
    </row>
    <row r="2" spans="2:4" x14ac:dyDescent="0.25">
      <c r="B2" s="398" t="s">
        <v>356</v>
      </c>
      <c r="C2" s="398"/>
      <c r="D2" s="398"/>
    </row>
    <row r="3" spans="2:4" x14ac:dyDescent="0.25">
      <c r="B3" s="398" t="s">
        <v>357</v>
      </c>
      <c r="C3" s="398"/>
      <c r="D3" s="398"/>
    </row>
    <row r="4" spans="2:4" x14ac:dyDescent="0.25">
      <c r="B4" s="196"/>
    </row>
    <row r="5" spans="2:4" ht="45" x14ac:dyDescent="0.25">
      <c r="B5" s="195" t="s">
        <v>51</v>
      </c>
      <c r="C5" s="195" t="s">
        <v>107</v>
      </c>
      <c r="D5" s="195" t="s">
        <v>358</v>
      </c>
    </row>
    <row r="6" spans="2:4" x14ac:dyDescent="0.25">
      <c r="B6" s="195">
        <v>1</v>
      </c>
      <c r="C6" s="195">
        <v>2</v>
      </c>
      <c r="D6" s="195">
        <v>3</v>
      </c>
    </row>
    <row r="7" spans="2:4" x14ac:dyDescent="0.25">
      <c r="B7" s="195" t="s">
        <v>146</v>
      </c>
      <c r="C7" s="147" t="s">
        <v>359</v>
      </c>
      <c r="D7" s="195"/>
    </row>
    <row r="8" spans="2:4" x14ac:dyDescent="0.25">
      <c r="B8" s="195" t="s">
        <v>147</v>
      </c>
      <c r="C8" s="147" t="s">
        <v>360</v>
      </c>
      <c r="D8" s="195"/>
    </row>
    <row r="9" spans="2:4" x14ac:dyDescent="0.25">
      <c r="B9" s="195" t="s">
        <v>361</v>
      </c>
      <c r="C9" s="147" t="s">
        <v>362</v>
      </c>
      <c r="D9" s="195"/>
    </row>
    <row r="10" spans="2:4" x14ac:dyDescent="0.25">
      <c r="B10" s="195" t="s">
        <v>363</v>
      </c>
      <c r="C10" s="147" t="s">
        <v>364</v>
      </c>
      <c r="D10" s="195"/>
    </row>
    <row r="11" spans="2:4" x14ac:dyDescent="0.25">
      <c r="B11" s="197" t="s">
        <v>365</v>
      </c>
      <c r="C11" s="198" t="s">
        <v>366</v>
      </c>
      <c r="D11" s="198"/>
    </row>
    <row r="12" spans="2:4" x14ac:dyDescent="0.25">
      <c r="C12" t="s">
        <v>367</v>
      </c>
    </row>
  </sheetData>
  <mergeCells count="3">
    <mergeCell ref="B1:D1"/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I14" sqref="I14"/>
    </sheetView>
  </sheetViews>
  <sheetFormatPr defaultRowHeight="15" x14ac:dyDescent="0.25"/>
  <cols>
    <col min="1" max="1" width="4.42578125" customWidth="1"/>
    <col min="2" max="2" width="40.7109375" customWidth="1"/>
    <col min="4" max="4" width="36.140625" customWidth="1"/>
  </cols>
  <sheetData>
    <row r="1" spans="2:5" x14ac:dyDescent="0.25">
      <c r="B1" s="399" t="s">
        <v>368</v>
      </c>
      <c r="C1" s="399"/>
      <c r="D1" s="399"/>
    </row>
    <row r="2" spans="2:5" x14ac:dyDescent="0.25">
      <c r="B2" s="196"/>
    </row>
    <row r="3" spans="2:5" ht="30" x14ac:dyDescent="0.25">
      <c r="B3" s="195" t="s">
        <v>51</v>
      </c>
      <c r="C3" s="195" t="s">
        <v>107</v>
      </c>
      <c r="D3" s="195" t="s">
        <v>369</v>
      </c>
    </row>
    <row r="4" spans="2:5" x14ac:dyDescent="0.25">
      <c r="B4" s="195">
        <v>1</v>
      </c>
      <c r="C4" s="195">
        <v>2</v>
      </c>
      <c r="D4" s="195">
        <v>3</v>
      </c>
    </row>
    <row r="5" spans="2:5" x14ac:dyDescent="0.25">
      <c r="B5" s="199" t="s">
        <v>370</v>
      </c>
      <c r="C5" s="147" t="s">
        <v>359</v>
      </c>
      <c r="D5" s="199"/>
    </row>
    <row r="6" spans="2:5" ht="60" x14ac:dyDescent="0.25">
      <c r="B6" s="200" t="s">
        <v>371</v>
      </c>
      <c r="C6" s="147" t="s">
        <v>360</v>
      </c>
      <c r="D6" s="199"/>
    </row>
    <row r="7" spans="2:5" ht="30" x14ac:dyDescent="0.25">
      <c r="B7" s="199" t="s">
        <v>372</v>
      </c>
      <c r="C7" s="147" t="s">
        <v>362</v>
      </c>
      <c r="D7" s="199">
        <v>0</v>
      </c>
    </row>
    <row r="8" spans="2:5" x14ac:dyDescent="0.25">
      <c r="B8" s="201"/>
      <c r="C8" s="202"/>
      <c r="D8" s="201"/>
    </row>
    <row r="9" spans="2:5" x14ac:dyDescent="0.25">
      <c r="B9" s="201"/>
      <c r="C9" s="202"/>
      <c r="D9" s="201"/>
    </row>
    <row r="11" spans="2:5" x14ac:dyDescent="0.25">
      <c r="B11" s="203" t="s">
        <v>373</v>
      </c>
      <c r="D11" s="205" t="s">
        <v>380</v>
      </c>
      <c r="E11" s="204"/>
    </row>
    <row r="12" spans="2:5" x14ac:dyDescent="0.25">
      <c r="B12" s="203" t="s">
        <v>374</v>
      </c>
    </row>
    <row r="13" spans="2:5" x14ac:dyDescent="0.25">
      <c r="B13" s="203"/>
    </row>
    <row r="14" spans="2:5" x14ac:dyDescent="0.25">
      <c r="B14" s="203" t="s">
        <v>375</v>
      </c>
    </row>
    <row r="15" spans="2:5" x14ac:dyDescent="0.25">
      <c r="B15" s="203" t="s">
        <v>376</v>
      </c>
      <c r="E15" s="203"/>
    </row>
    <row r="16" spans="2:5" x14ac:dyDescent="0.25">
      <c r="B16" s="203" t="s">
        <v>377</v>
      </c>
    </row>
    <row r="17" spans="2:5" x14ac:dyDescent="0.25">
      <c r="B17" s="203"/>
    </row>
    <row r="18" spans="2:5" x14ac:dyDescent="0.25">
      <c r="B18" s="203" t="s">
        <v>378</v>
      </c>
      <c r="C18" s="203"/>
    </row>
    <row r="19" spans="2:5" x14ac:dyDescent="0.25">
      <c r="B19" s="203" t="s">
        <v>377</v>
      </c>
    </row>
    <row r="20" spans="2:5" x14ac:dyDescent="0.25">
      <c r="B20" s="203"/>
    </row>
    <row r="21" spans="2:5" x14ac:dyDescent="0.25">
      <c r="B21" s="203" t="s">
        <v>379</v>
      </c>
      <c r="D21" s="546" t="s">
        <v>485</v>
      </c>
      <c r="E21" s="547"/>
    </row>
    <row r="22" spans="2:5" x14ac:dyDescent="0.25">
      <c r="B22" s="203" t="s">
        <v>374</v>
      </c>
    </row>
  </sheetData>
  <mergeCells count="1">
    <mergeCell ref="B1:D1"/>
  </mergeCells>
  <hyperlinks>
    <hyperlink ref="B6" r:id="rId1"/>
  </hyperlinks>
  <pageMargins left="0.39370078740157483" right="0.39370078740157483" top="0.74803149606299213" bottom="0.74803149606299213" header="0.31496062992125984" footer="0.31496062992125984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LU51"/>
  <sheetViews>
    <sheetView topLeftCell="A7" workbookViewId="0">
      <selection activeCell="BN32" sqref="BN32:BX32"/>
    </sheetView>
  </sheetViews>
  <sheetFormatPr defaultRowHeight="15" x14ac:dyDescent="0.25"/>
  <cols>
    <col min="1" max="53" width="0.7109375" style="65" customWidth="1"/>
    <col min="54" max="54" width="2.42578125" style="65" customWidth="1"/>
    <col min="55" max="76" width="0.7109375" style="65" customWidth="1"/>
    <col min="77" max="77" width="2.5703125" style="65" customWidth="1"/>
    <col min="78" max="136" width="0.7109375" style="65" customWidth="1"/>
    <col min="137" max="137" width="1.28515625" style="65" customWidth="1"/>
    <col min="138" max="138" width="2.28515625" style="65" customWidth="1"/>
    <col min="139" max="150" width="0.7109375" style="65" customWidth="1"/>
    <col min="151" max="151" width="0.7109375" style="65" hidden="1" customWidth="1"/>
    <col min="152" max="1009" width="8.85546875" style="65"/>
  </cols>
  <sheetData>
    <row r="1" spans="1:1008" s="61" customFormat="1" ht="11.1" customHeight="1" x14ac:dyDescent="0.2">
      <c r="CB1" s="400" t="s">
        <v>93</v>
      </c>
      <c r="CC1" s="400"/>
      <c r="CD1" s="400"/>
      <c r="CE1" s="400"/>
      <c r="CF1" s="400"/>
      <c r="CG1" s="400"/>
      <c r="CH1" s="400"/>
      <c r="CI1" s="400"/>
      <c r="CJ1" s="400"/>
      <c r="CK1" s="400"/>
      <c r="CL1" s="400"/>
      <c r="CM1" s="400"/>
      <c r="CN1" s="400"/>
      <c r="CO1" s="400"/>
      <c r="CP1" s="400"/>
      <c r="CQ1" s="400"/>
      <c r="CR1" s="400"/>
      <c r="CS1" s="400"/>
      <c r="CT1" s="400"/>
      <c r="CU1" s="400"/>
      <c r="CV1" s="400"/>
      <c r="CW1" s="400"/>
      <c r="CX1" s="400"/>
      <c r="CY1" s="400"/>
      <c r="CZ1" s="400"/>
      <c r="DA1" s="400"/>
      <c r="DB1" s="400"/>
      <c r="DC1" s="400"/>
      <c r="DD1" s="400"/>
      <c r="DE1" s="400"/>
      <c r="DF1" s="400"/>
      <c r="DG1" s="400"/>
      <c r="DH1" s="400"/>
      <c r="DI1" s="400"/>
      <c r="DJ1" s="400"/>
      <c r="DK1" s="400"/>
      <c r="DL1" s="400"/>
      <c r="DM1" s="400"/>
      <c r="DN1" s="400"/>
      <c r="DO1" s="400"/>
      <c r="DP1" s="400"/>
      <c r="DQ1" s="400"/>
      <c r="DR1" s="400"/>
      <c r="DS1" s="400"/>
      <c r="DT1" s="400"/>
      <c r="DU1" s="400"/>
      <c r="DV1" s="400"/>
      <c r="DW1" s="400"/>
      <c r="DX1" s="400"/>
      <c r="DY1" s="400"/>
      <c r="DZ1" s="400"/>
      <c r="EA1" s="400"/>
      <c r="EB1" s="400"/>
      <c r="EC1" s="400"/>
      <c r="ED1" s="400"/>
      <c r="EE1" s="400"/>
      <c r="EF1" s="400"/>
      <c r="EG1" s="400"/>
      <c r="EH1" s="400"/>
      <c r="EI1" s="400"/>
      <c r="EJ1" s="400"/>
      <c r="EK1" s="400"/>
      <c r="EL1" s="400"/>
      <c r="EM1" s="400"/>
      <c r="EN1" s="400"/>
      <c r="EO1" s="400"/>
      <c r="EP1" s="400"/>
      <c r="EQ1" s="400"/>
      <c r="ER1" s="400"/>
      <c r="ES1" s="400"/>
      <c r="ET1" s="400"/>
      <c r="EU1" s="400"/>
    </row>
    <row r="2" spans="1:1008" ht="11.1" customHeigh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2" t="s">
        <v>188</v>
      </c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</row>
    <row r="3" spans="1:1008" s="66" customFormat="1" ht="9.75" customHeight="1" x14ac:dyDescent="0.2">
      <c r="CB3" s="401" t="s">
        <v>189</v>
      </c>
      <c r="CC3" s="401"/>
      <c r="CD3" s="401"/>
      <c r="CE3" s="401"/>
      <c r="CF3" s="401"/>
      <c r="CG3" s="401"/>
      <c r="CH3" s="401"/>
      <c r="CI3" s="401"/>
      <c r="CJ3" s="401"/>
      <c r="CK3" s="401"/>
      <c r="CL3" s="401"/>
      <c r="CM3" s="401"/>
      <c r="CN3" s="401"/>
      <c r="CO3" s="401"/>
      <c r="CP3" s="401"/>
      <c r="CQ3" s="401"/>
      <c r="CR3" s="401"/>
      <c r="CS3" s="401"/>
      <c r="CT3" s="401"/>
      <c r="CU3" s="401"/>
      <c r="CV3" s="401"/>
      <c r="CW3" s="401"/>
      <c r="CX3" s="401"/>
      <c r="CY3" s="401"/>
      <c r="CZ3" s="401"/>
      <c r="DA3" s="401"/>
      <c r="DB3" s="401"/>
      <c r="DC3" s="401"/>
      <c r="DD3" s="401"/>
      <c r="DE3" s="401"/>
      <c r="DF3" s="401"/>
      <c r="DG3" s="401"/>
      <c r="DH3" s="401"/>
      <c r="DI3" s="401"/>
      <c r="DJ3" s="401"/>
      <c r="DK3" s="401"/>
      <c r="DL3" s="401"/>
      <c r="DM3" s="401"/>
      <c r="DN3" s="401"/>
      <c r="DO3" s="401"/>
      <c r="DP3" s="401"/>
      <c r="DQ3" s="401"/>
      <c r="DR3" s="401"/>
      <c r="DS3" s="401"/>
      <c r="DT3" s="401"/>
      <c r="DU3" s="401"/>
      <c r="DV3" s="401"/>
      <c r="DW3" s="401"/>
      <c r="DX3" s="401"/>
      <c r="DY3" s="401"/>
      <c r="DZ3" s="401"/>
      <c r="EA3" s="401"/>
      <c r="EB3" s="401"/>
      <c r="EC3" s="401"/>
      <c r="ED3" s="401"/>
      <c r="EE3" s="401"/>
      <c r="EF3" s="401"/>
      <c r="EG3" s="401"/>
      <c r="EH3" s="401"/>
      <c r="EI3" s="401"/>
      <c r="EJ3" s="401"/>
      <c r="EK3" s="401"/>
      <c r="EL3" s="401"/>
      <c r="EM3" s="401"/>
      <c r="EN3" s="401"/>
      <c r="EO3" s="401"/>
      <c r="EP3" s="401"/>
      <c r="EQ3" s="401"/>
      <c r="ER3" s="401"/>
      <c r="ES3" s="401"/>
      <c r="ET3" s="401"/>
      <c r="EU3" s="401"/>
    </row>
    <row r="4" spans="1:1008" s="61" customFormat="1" ht="11.1" customHeight="1" x14ac:dyDescent="0.2">
      <c r="CB4" s="402" t="s">
        <v>190</v>
      </c>
      <c r="CC4" s="402"/>
      <c r="CD4" s="402"/>
      <c r="CE4" s="402"/>
      <c r="CF4" s="402"/>
      <c r="CG4" s="402"/>
      <c r="CH4" s="402"/>
      <c r="CI4" s="402"/>
      <c r="CJ4" s="402"/>
      <c r="CK4" s="402"/>
      <c r="CL4" s="402"/>
      <c r="CM4" s="402"/>
      <c r="CN4" s="402"/>
      <c r="CO4" s="402"/>
      <c r="CP4" s="402"/>
      <c r="CQ4" s="402"/>
      <c r="CR4" s="402"/>
      <c r="CS4" s="402"/>
      <c r="CT4" s="402"/>
      <c r="CU4" s="402"/>
      <c r="CV4" s="402"/>
      <c r="CW4" s="402"/>
      <c r="CX4" s="402"/>
      <c r="CY4" s="402"/>
      <c r="CZ4" s="402"/>
      <c r="DA4" s="402"/>
      <c r="DB4" s="402"/>
      <c r="DC4" s="402"/>
      <c r="DD4" s="402"/>
      <c r="DE4" s="402"/>
      <c r="DF4" s="402"/>
      <c r="DG4" s="402"/>
      <c r="DH4" s="402"/>
      <c r="DI4" s="402"/>
      <c r="DJ4" s="402"/>
      <c r="DK4" s="402"/>
      <c r="DL4" s="402"/>
      <c r="DM4" s="402"/>
      <c r="DN4" s="402"/>
      <c r="DO4" s="402"/>
      <c r="DP4" s="402"/>
      <c r="DQ4" s="402"/>
      <c r="DR4" s="402"/>
      <c r="DS4" s="402"/>
      <c r="DT4" s="402"/>
      <c r="DU4" s="402"/>
      <c r="DV4" s="402"/>
      <c r="DW4" s="402"/>
      <c r="DX4" s="402"/>
      <c r="DY4" s="402"/>
      <c r="DZ4" s="402"/>
      <c r="EA4" s="402"/>
      <c r="EB4" s="402"/>
      <c r="EC4" s="402"/>
      <c r="ED4" s="402"/>
      <c r="EE4" s="402"/>
      <c r="EF4" s="402"/>
      <c r="EG4" s="402"/>
      <c r="EH4" s="402"/>
      <c r="EI4" s="402"/>
      <c r="EJ4" s="402"/>
      <c r="EK4" s="402"/>
      <c r="EL4" s="402"/>
      <c r="EM4" s="402"/>
      <c r="EN4" s="402"/>
      <c r="EO4" s="402"/>
      <c r="EP4" s="402"/>
      <c r="EQ4" s="402"/>
      <c r="ER4" s="402"/>
      <c r="ES4" s="402"/>
      <c r="ET4" s="402"/>
      <c r="EU4" s="402"/>
    </row>
    <row r="5" spans="1:1008" s="66" customFormat="1" ht="9.75" customHeight="1" x14ac:dyDescent="0.2">
      <c r="CB5" s="401" t="s">
        <v>191</v>
      </c>
      <c r="CC5" s="401"/>
      <c r="CD5" s="401"/>
      <c r="CE5" s="401"/>
      <c r="CF5" s="401"/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1"/>
      <c r="CS5" s="401"/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401"/>
      <c r="DH5" s="401"/>
      <c r="DI5" s="401"/>
      <c r="DJ5" s="401"/>
      <c r="DK5" s="401"/>
      <c r="DL5" s="401"/>
      <c r="DM5" s="401"/>
      <c r="DN5" s="401"/>
      <c r="DO5" s="401"/>
      <c r="DP5" s="401"/>
      <c r="DQ5" s="401"/>
      <c r="DR5" s="401"/>
      <c r="DS5" s="401"/>
      <c r="DT5" s="401"/>
      <c r="DU5" s="401"/>
      <c r="DV5" s="401"/>
      <c r="DW5" s="401"/>
      <c r="DX5" s="401"/>
      <c r="DY5" s="401"/>
      <c r="DZ5" s="401"/>
      <c r="EA5" s="401"/>
      <c r="EB5" s="401"/>
      <c r="EC5" s="401"/>
      <c r="ED5" s="401"/>
      <c r="EE5" s="401"/>
      <c r="EF5" s="401"/>
      <c r="EG5" s="401"/>
      <c r="EH5" s="401"/>
      <c r="EI5" s="401"/>
      <c r="EJ5" s="401"/>
      <c r="EK5" s="401"/>
      <c r="EL5" s="401"/>
      <c r="EM5" s="401"/>
      <c r="EN5" s="401"/>
      <c r="EO5" s="401"/>
      <c r="EP5" s="401"/>
      <c r="EQ5" s="401"/>
      <c r="ER5" s="401"/>
      <c r="ES5" s="401"/>
      <c r="ET5" s="401"/>
      <c r="EU5" s="401"/>
    </row>
    <row r="6" spans="1:1008" s="61" customFormat="1" ht="11.1" customHeight="1" x14ac:dyDescent="0.2">
      <c r="CB6" s="403"/>
      <c r="CC6" s="403"/>
      <c r="CD6" s="403"/>
      <c r="CE6" s="403"/>
      <c r="CF6" s="403"/>
      <c r="CG6" s="403"/>
      <c r="CH6" s="403"/>
      <c r="CI6" s="403"/>
      <c r="CJ6" s="403"/>
      <c r="CK6" s="403"/>
      <c r="CL6" s="403"/>
      <c r="CM6" s="403"/>
      <c r="CN6" s="403"/>
      <c r="CO6" s="403"/>
      <c r="CP6" s="403"/>
      <c r="CQ6" s="403"/>
      <c r="CR6" s="403"/>
      <c r="CS6" s="403"/>
      <c r="CT6" s="403"/>
      <c r="CU6" s="403"/>
      <c r="CV6" s="403"/>
      <c r="CW6" s="403"/>
      <c r="DD6" s="67"/>
      <c r="DE6" s="67"/>
      <c r="DF6" s="67"/>
      <c r="DG6" s="67"/>
      <c r="DH6" s="67"/>
      <c r="DI6" s="67"/>
      <c r="DJ6" s="67"/>
      <c r="DK6" s="62" t="s">
        <v>192</v>
      </c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</row>
    <row r="7" spans="1:1008" s="66" customFormat="1" ht="9.75" customHeight="1" x14ac:dyDescent="0.2">
      <c r="CB7" s="404" t="s">
        <v>95</v>
      </c>
      <c r="CC7" s="404"/>
      <c r="CD7" s="404"/>
      <c r="CE7" s="404"/>
      <c r="CF7" s="404"/>
      <c r="CG7" s="404"/>
      <c r="CH7" s="404"/>
      <c r="CI7" s="404"/>
      <c r="CJ7" s="404"/>
      <c r="CK7" s="404"/>
      <c r="CL7" s="404"/>
      <c r="CM7" s="404"/>
      <c r="CN7" s="404"/>
      <c r="CO7" s="404"/>
      <c r="CP7" s="404"/>
      <c r="CQ7" s="404"/>
      <c r="CR7" s="404"/>
      <c r="CS7" s="404"/>
      <c r="CT7" s="404"/>
      <c r="CU7" s="404"/>
      <c r="CV7" s="404"/>
      <c r="CW7" s="404"/>
      <c r="DK7" s="404" t="s">
        <v>96</v>
      </c>
      <c r="DL7" s="404"/>
      <c r="DM7" s="404"/>
      <c r="DN7" s="404"/>
      <c r="DO7" s="404"/>
      <c r="DP7" s="404"/>
      <c r="DQ7" s="404"/>
      <c r="DR7" s="404"/>
      <c r="DS7" s="404"/>
      <c r="DT7" s="404"/>
      <c r="DU7" s="404"/>
      <c r="DV7" s="404"/>
      <c r="DW7" s="404"/>
      <c r="DX7" s="404"/>
      <c r="DY7" s="404"/>
      <c r="DZ7" s="404"/>
      <c r="EA7" s="404"/>
      <c r="EB7" s="404"/>
      <c r="EC7" s="404"/>
      <c r="ED7" s="404"/>
      <c r="EE7" s="404"/>
      <c r="EF7" s="404"/>
      <c r="EG7" s="404"/>
      <c r="EH7" s="404"/>
      <c r="EI7" s="404"/>
      <c r="EJ7" s="404"/>
      <c r="EK7" s="404"/>
      <c r="EL7" s="404"/>
      <c r="EM7" s="404"/>
      <c r="EN7" s="404"/>
      <c r="EO7" s="404"/>
      <c r="EP7" s="404"/>
      <c r="EQ7" s="404"/>
      <c r="ER7" s="404"/>
      <c r="ES7" s="404"/>
      <c r="ET7" s="404"/>
      <c r="EU7" s="404"/>
    </row>
    <row r="8" spans="1:1008" s="61" customFormat="1" ht="11.1" customHeight="1" x14ac:dyDescent="0.2">
      <c r="BZ8" s="407" t="s">
        <v>193</v>
      </c>
      <c r="CA8" s="407"/>
      <c r="CB8" s="408"/>
      <c r="CC8" s="408"/>
      <c r="CD8" s="408"/>
      <c r="CE8" s="408"/>
      <c r="CF8" s="408"/>
      <c r="CG8" s="405" t="s">
        <v>193</v>
      </c>
      <c r="CH8" s="405"/>
      <c r="CI8" s="408"/>
      <c r="CJ8" s="408"/>
      <c r="CK8" s="408"/>
      <c r="CL8" s="408"/>
      <c r="CM8" s="408"/>
      <c r="CN8" s="408"/>
      <c r="CO8" s="408"/>
      <c r="CP8" s="408"/>
      <c r="CQ8" s="408"/>
      <c r="CR8" s="408"/>
      <c r="CS8" s="408"/>
      <c r="CT8" s="408"/>
      <c r="CU8" s="408"/>
      <c r="CV8" s="408"/>
      <c r="CW8" s="408"/>
      <c r="CX8" s="408"/>
      <c r="CY8" s="408"/>
      <c r="CZ8" s="408"/>
      <c r="DA8" s="408"/>
      <c r="DB8" s="408"/>
      <c r="DC8" s="408"/>
      <c r="DD8" s="408"/>
      <c r="DE8" s="408"/>
      <c r="DF8" s="407">
        <v>20</v>
      </c>
      <c r="DG8" s="407"/>
      <c r="DH8" s="407"/>
      <c r="DI8" s="407"/>
      <c r="DJ8" s="409"/>
      <c r="DK8" s="409"/>
      <c r="DL8" s="409"/>
      <c r="DM8" s="405" t="s">
        <v>194</v>
      </c>
      <c r="DN8" s="405"/>
      <c r="DO8" s="405"/>
      <c r="EU8" s="70"/>
    </row>
    <row r="9" spans="1:1008" s="72" customFormat="1" ht="12" customHeight="1" x14ac:dyDescent="0.2">
      <c r="A9" s="71"/>
      <c r="B9" s="406" t="s">
        <v>195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406"/>
      <c r="R9" s="406"/>
      <c r="S9" s="406"/>
      <c r="T9" s="406"/>
      <c r="U9" s="406"/>
      <c r="V9" s="406"/>
      <c r="W9" s="406"/>
      <c r="X9" s="406"/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06"/>
      <c r="BA9" s="406"/>
      <c r="BB9" s="406"/>
      <c r="BC9" s="406"/>
      <c r="BD9" s="406"/>
      <c r="BE9" s="406"/>
      <c r="BF9" s="406"/>
      <c r="BG9" s="406"/>
      <c r="BH9" s="406"/>
      <c r="BI9" s="406"/>
      <c r="BJ9" s="406"/>
      <c r="BK9" s="406"/>
      <c r="BL9" s="406"/>
      <c r="BM9" s="406"/>
      <c r="BN9" s="406"/>
      <c r="BO9" s="406"/>
      <c r="BP9" s="406"/>
      <c r="BQ9" s="406"/>
      <c r="BR9" s="406"/>
      <c r="BS9" s="406"/>
      <c r="BT9" s="406"/>
      <c r="BU9" s="406"/>
      <c r="BV9" s="406"/>
      <c r="BW9" s="406"/>
      <c r="BX9" s="406"/>
      <c r="BY9" s="406"/>
      <c r="BZ9" s="406"/>
      <c r="CA9" s="406"/>
      <c r="CB9" s="406"/>
      <c r="CC9" s="406"/>
      <c r="CD9" s="406"/>
      <c r="CE9" s="406"/>
      <c r="CF9" s="406"/>
      <c r="CG9" s="406"/>
      <c r="CH9" s="406"/>
      <c r="CI9" s="406"/>
      <c r="CJ9" s="406"/>
      <c r="CK9" s="406"/>
      <c r="CL9" s="406"/>
      <c r="CM9" s="406"/>
      <c r="CN9" s="406"/>
      <c r="CO9" s="406"/>
      <c r="CP9" s="406"/>
      <c r="CQ9" s="406"/>
      <c r="CR9" s="406"/>
      <c r="CS9" s="406"/>
      <c r="CT9" s="406"/>
      <c r="CU9" s="406"/>
      <c r="CV9" s="406"/>
      <c r="CW9" s="406"/>
      <c r="CX9" s="406"/>
      <c r="CY9" s="406"/>
      <c r="CZ9" s="406"/>
      <c r="DA9" s="406"/>
      <c r="DB9" s="406"/>
      <c r="DC9" s="406"/>
      <c r="DD9" s="406"/>
      <c r="DE9" s="406"/>
      <c r="DF9" s="406"/>
      <c r="DG9" s="406"/>
      <c r="DH9" s="406"/>
      <c r="DI9" s="406"/>
      <c r="DJ9" s="406"/>
      <c r="DK9" s="406"/>
      <c r="DL9" s="406"/>
      <c r="DM9" s="406"/>
      <c r="DN9" s="406"/>
      <c r="DO9" s="406"/>
      <c r="DP9" s="406"/>
      <c r="DQ9" s="406"/>
      <c r="DR9" s="406"/>
      <c r="DS9" s="406"/>
      <c r="DT9" s="406"/>
      <c r="DU9" s="406"/>
      <c r="DV9" s="406"/>
      <c r="DW9" s="406"/>
      <c r="DX9" s="406"/>
      <c r="DY9" s="406"/>
      <c r="DZ9" s="406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</row>
    <row r="10" spans="1:1008" s="74" customFormat="1" ht="12.75" customHeight="1" x14ac:dyDescent="0.2">
      <c r="A10" s="73"/>
      <c r="B10" s="418" t="s">
        <v>239</v>
      </c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  <c r="AX10" s="418"/>
      <c r="AY10" s="418"/>
      <c r="AZ10" s="418"/>
      <c r="BA10" s="418"/>
      <c r="BB10" s="418"/>
      <c r="BC10" s="418"/>
      <c r="BD10" s="418"/>
      <c r="BE10" s="418"/>
      <c r="BF10" s="418"/>
      <c r="BG10" s="418"/>
      <c r="BH10" s="418"/>
      <c r="BI10" s="418"/>
      <c r="BJ10" s="418"/>
      <c r="BK10" s="418"/>
      <c r="BL10" s="418"/>
      <c r="BM10" s="418"/>
      <c r="BN10" s="418"/>
      <c r="BO10" s="418"/>
      <c r="BP10" s="418"/>
      <c r="BQ10" s="418"/>
      <c r="BR10" s="418"/>
      <c r="BS10" s="418"/>
      <c r="BT10" s="418"/>
      <c r="BU10" s="418"/>
      <c r="BV10" s="418"/>
      <c r="BW10" s="418"/>
      <c r="BX10" s="418"/>
      <c r="BY10" s="418"/>
      <c r="BZ10" s="418"/>
      <c r="CA10" s="418"/>
      <c r="CB10" s="418"/>
      <c r="CC10" s="418"/>
      <c r="CD10" s="418"/>
      <c r="CE10" s="418"/>
      <c r="CF10" s="418"/>
      <c r="CG10" s="418"/>
      <c r="CH10" s="418"/>
      <c r="CI10" s="418"/>
      <c r="CJ10" s="418"/>
      <c r="CK10" s="418"/>
      <c r="CL10" s="418"/>
      <c r="CM10" s="418"/>
      <c r="CN10" s="418"/>
      <c r="CO10" s="418"/>
      <c r="CP10" s="418"/>
      <c r="CQ10" s="418"/>
      <c r="CR10" s="418"/>
      <c r="CS10" s="418"/>
      <c r="CT10" s="418"/>
      <c r="CU10" s="418"/>
      <c r="CV10" s="418"/>
      <c r="CW10" s="418"/>
      <c r="CX10" s="418"/>
      <c r="CY10" s="418"/>
      <c r="CZ10" s="418"/>
      <c r="DA10" s="418"/>
      <c r="DB10" s="418"/>
      <c r="DC10" s="418"/>
      <c r="DD10" s="418"/>
      <c r="DE10" s="418"/>
      <c r="DF10" s="418"/>
      <c r="DG10" s="418"/>
      <c r="DH10" s="418"/>
      <c r="DI10" s="418"/>
      <c r="DJ10" s="418"/>
      <c r="DK10" s="418"/>
      <c r="DL10" s="418"/>
      <c r="DM10" s="418"/>
      <c r="DN10" s="418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9" t="s">
        <v>98</v>
      </c>
      <c r="EI10" s="419"/>
      <c r="EJ10" s="419"/>
      <c r="EK10" s="419"/>
      <c r="EL10" s="419"/>
      <c r="EM10" s="419"/>
      <c r="EN10" s="419"/>
      <c r="EO10" s="419"/>
      <c r="EP10" s="419"/>
      <c r="EQ10" s="419"/>
      <c r="ER10" s="419"/>
      <c r="ES10" s="419"/>
      <c r="ET10" s="419"/>
      <c r="EU10" s="419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</row>
    <row r="11" spans="1:1008" s="74" customFormat="1" ht="12.75" customHeight="1" x14ac:dyDescent="0.2">
      <c r="A11" s="73"/>
      <c r="AJ11" s="423" t="s">
        <v>487</v>
      </c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423"/>
      <c r="BT11" s="423"/>
      <c r="BU11" s="423"/>
      <c r="BV11" s="423"/>
      <c r="BW11" s="423"/>
      <c r="BX11" s="423"/>
      <c r="BY11" s="423"/>
      <c r="BZ11" s="423"/>
      <c r="CA11" s="423"/>
      <c r="CB11" s="423"/>
      <c r="CC11" s="423"/>
      <c r="CD11" s="423"/>
      <c r="CE11" s="423"/>
      <c r="CF11" s="423"/>
      <c r="CG11" s="423"/>
      <c r="CH11" s="423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EH11" s="411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3"/>
      <c r="EU11" s="95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</row>
    <row r="12" spans="1:1008" s="61" customFormat="1" ht="12" customHeight="1" x14ac:dyDescent="0.2">
      <c r="DL12" s="73"/>
      <c r="DM12" s="73"/>
      <c r="DN12" s="73"/>
      <c r="DO12" s="73"/>
      <c r="DP12" s="74"/>
      <c r="DQ12" s="74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6"/>
      <c r="EC12" s="76"/>
      <c r="ED12" s="76"/>
      <c r="EE12" s="76"/>
      <c r="EF12" s="76" t="s">
        <v>196</v>
      </c>
      <c r="EG12" s="75"/>
      <c r="EH12" s="420" t="s">
        <v>197</v>
      </c>
      <c r="EI12" s="420"/>
      <c r="EJ12" s="420"/>
      <c r="EK12" s="420"/>
      <c r="EL12" s="420"/>
      <c r="EM12" s="420"/>
      <c r="EN12" s="420"/>
      <c r="EO12" s="420"/>
      <c r="EP12" s="420"/>
      <c r="EQ12" s="420"/>
      <c r="ER12" s="420"/>
      <c r="ES12" s="420"/>
      <c r="ET12" s="420"/>
      <c r="EU12" s="420"/>
    </row>
    <row r="13" spans="1:1008" ht="12" customHeight="1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421" t="s">
        <v>198</v>
      </c>
      <c r="AR13" s="421"/>
      <c r="AS13" s="421"/>
      <c r="AT13" s="421"/>
      <c r="AU13" s="421"/>
      <c r="AV13" s="408"/>
      <c r="AW13" s="408"/>
      <c r="AX13" s="408"/>
      <c r="AY13" s="408"/>
      <c r="AZ13" s="408"/>
      <c r="BA13" s="422" t="s">
        <v>193</v>
      </c>
      <c r="BB13" s="422"/>
      <c r="BC13" s="408"/>
      <c r="BD13" s="408"/>
      <c r="BE13" s="408"/>
      <c r="BF13" s="408"/>
      <c r="BG13" s="408"/>
      <c r="BH13" s="408"/>
      <c r="BI13" s="408"/>
      <c r="BJ13" s="408"/>
      <c r="BK13" s="408"/>
      <c r="BL13" s="408"/>
      <c r="BM13" s="408"/>
      <c r="BN13" s="408"/>
      <c r="BO13" s="408"/>
      <c r="BP13" s="408"/>
      <c r="BQ13" s="408"/>
      <c r="BR13" s="408"/>
      <c r="BS13" s="408"/>
      <c r="BT13" s="408"/>
      <c r="BU13" s="408"/>
      <c r="BV13" s="408"/>
      <c r="BW13" s="408"/>
      <c r="BX13" s="408"/>
      <c r="BY13" s="408"/>
      <c r="BZ13" s="94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 s="70"/>
      <c r="EC13" s="70"/>
      <c r="ED13" s="70"/>
      <c r="EE13" s="70"/>
      <c r="EF13" s="70" t="s">
        <v>199</v>
      </c>
      <c r="EG13"/>
      <c r="EH13" s="414"/>
      <c r="EI13" s="414"/>
      <c r="EJ13" s="414"/>
      <c r="EK13" s="414"/>
      <c r="EL13" s="414"/>
      <c r="EM13" s="414"/>
      <c r="EN13" s="414"/>
      <c r="EO13" s="414"/>
      <c r="EP13" s="414"/>
      <c r="EQ13" s="414"/>
      <c r="ER13" s="414"/>
      <c r="ES13" s="414"/>
      <c r="ET13" s="414"/>
      <c r="EU13" s="414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</row>
    <row r="14" spans="1:1008" ht="11.1" customHeight="1" x14ac:dyDescent="0.25">
      <c r="A14" s="61" t="s">
        <v>200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 s="426" t="s">
        <v>323</v>
      </c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426"/>
      <c r="CC14" s="426"/>
      <c r="CD14" s="426"/>
      <c r="CE14" s="426"/>
      <c r="CF14" s="426"/>
      <c r="CG14" s="426"/>
      <c r="CH14" s="426"/>
      <c r="CI14" s="426"/>
      <c r="CJ14" s="426"/>
      <c r="CK14" s="426"/>
      <c r="CL14" s="426"/>
      <c r="CM14" s="426"/>
      <c r="CN14" s="426"/>
      <c r="CO14" s="426"/>
      <c r="CP14" s="426"/>
      <c r="CQ14" s="426"/>
      <c r="CR14" s="426"/>
      <c r="CS14" s="426"/>
      <c r="CT14" s="426"/>
      <c r="CU14" s="426"/>
      <c r="CV14" s="426"/>
      <c r="CW14" s="426"/>
      <c r="CX14" s="426"/>
      <c r="CY14" s="426"/>
      <c r="CZ14" s="426"/>
      <c r="DA14" s="426"/>
      <c r="DB14" s="426"/>
      <c r="DC14" s="426"/>
      <c r="DD14" s="426"/>
      <c r="DE14" s="426"/>
      <c r="DF14" s="426"/>
      <c r="DG14" s="426"/>
      <c r="DH14" s="426"/>
      <c r="DI14" s="426"/>
      <c r="DJ14" s="426"/>
      <c r="DK14" s="426"/>
      <c r="DL14" s="426"/>
      <c r="DM14" s="426"/>
      <c r="DN14" s="426"/>
      <c r="DO14" s="426"/>
      <c r="DP14" s="426"/>
      <c r="DQ14" s="426"/>
      <c r="DR14" s="426"/>
      <c r="DS14" s="426"/>
      <c r="DT14" s="426"/>
      <c r="DU14"/>
      <c r="DV14"/>
      <c r="DW14"/>
      <c r="DX14"/>
      <c r="DY14"/>
      <c r="DZ14"/>
      <c r="EA14"/>
      <c r="EB14" s="70"/>
      <c r="EC14" s="70"/>
      <c r="ED14" s="70"/>
      <c r="EE14" s="70"/>
      <c r="EF14" s="70"/>
      <c r="EG14"/>
      <c r="EH14" s="414"/>
      <c r="EI14" s="414"/>
      <c r="EJ14" s="414"/>
      <c r="EK14" s="414"/>
      <c r="EL14" s="414"/>
      <c r="EM14" s="414"/>
      <c r="EN14" s="414"/>
      <c r="EO14" s="414"/>
      <c r="EP14" s="414"/>
      <c r="EQ14" s="414"/>
      <c r="ER14" s="414"/>
      <c r="ES14" s="414"/>
      <c r="ET14" s="414"/>
      <c r="EU14" s="4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</row>
    <row r="15" spans="1:1008" ht="19.5" customHeight="1" x14ac:dyDescent="0.25">
      <c r="A15" s="87" t="s">
        <v>201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/>
      <c r="AP15"/>
      <c r="AQ15"/>
      <c r="AR15" s="426"/>
      <c r="AS15" s="426"/>
      <c r="AT15" s="426"/>
      <c r="AU15" s="426"/>
      <c r="AV15" s="426"/>
      <c r="AW15" s="426"/>
      <c r="AX15" s="426"/>
      <c r="AY15" s="426"/>
      <c r="AZ15" s="426"/>
      <c r="BA15" s="426"/>
      <c r="BB15" s="426"/>
      <c r="BC15" s="426"/>
      <c r="BD15" s="426"/>
      <c r="BE15" s="426"/>
      <c r="BF15" s="426"/>
      <c r="BG15" s="426"/>
      <c r="BH15" s="426"/>
      <c r="BI15" s="426"/>
      <c r="BJ15" s="426"/>
      <c r="BK15" s="426"/>
      <c r="BL15" s="426"/>
      <c r="BM15" s="426"/>
      <c r="BN15" s="426"/>
      <c r="BO15" s="426"/>
      <c r="BP15" s="426"/>
      <c r="BQ15" s="426"/>
      <c r="BR15" s="426"/>
      <c r="BS15" s="426"/>
      <c r="BT15" s="426"/>
      <c r="BU15" s="426"/>
      <c r="BV15" s="426"/>
      <c r="BW15" s="426"/>
      <c r="BX15" s="426"/>
      <c r="BY15" s="426"/>
      <c r="BZ15" s="426"/>
      <c r="CA15" s="426"/>
      <c r="CB15" s="426"/>
      <c r="CC15" s="426"/>
      <c r="CD15" s="426"/>
      <c r="CE15" s="426"/>
      <c r="CF15" s="426"/>
      <c r="CG15" s="426"/>
      <c r="CH15" s="426"/>
      <c r="CI15" s="426"/>
      <c r="CJ15" s="426"/>
      <c r="CK15" s="426"/>
      <c r="CL15" s="426"/>
      <c r="CM15" s="426"/>
      <c r="CN15" s="426"/>
      <c r="CO15" s="426"/>
      <c r="CP15" s="426"/>
      <c r="CQ15" s="426"/>
      <c r="CR15" s="426"/>
      <c r="CS15" s="426"/>
      <c r="CT15" s="426"/>
      <c r="CU15" s="426"/>
      <c r="CV15" s="426"/>
      <c r="CW15" s="426"/>
      <c r="CX15" s="426"/>
      <c r="CY15" s="426"/>
      <c r="CZ15" s="426"/>
      <c r="DA15" s="426"/>
      <c r="DB15" s="426"/>
      <c r="DC15" s="426"/>
      <c r="DD15" s="426"/>
      <c r="DE15" s="426"/>
      <c r="DF15" s="426"/>
      <c r="DG15" s="426"/>
      <c r="DH15" s="426"/>
      <c r="DI15" s="426"/>
      <c r="DJ15" s="426"/>
      <c r="DK15" s="426"/>
      <c r="DL15" s="426"/>
      <c r="DM15" s="426"/>
      <c r="DN15" s="426"/>
      <c r="DO15" s="426"/>
      <c r="DP15" s="426"/>
      <c r="DQ15" s="426"/>
      <c r="DR15" s="426"/>
      <c r="DS15" s="426"/>
      <c r="DT15" s="426"/>
      <c r="DU15"/>
      <c r="DV15"/>
      <c r="DW15"/>
      <c r="DX15"/>
      <c r="DY15"/>
      <c r="DZ15"/>
      <c r="EA15"/>
      <c r="EB15" s="70"/>
      <c r="EC15" s="70"/>
      <c r="ED15" s="70"/>
      <c r="EE15" s="70"/>
      <c r="EF15" s="70" t="s">
        <v>202</v>
      </c>
      <c r="EG15"/>
      <c r="EH15" s="414"/>
      <c r="EI15" s="414"/>
      <c r="EJ15" s="414"/>
      <c r="EK15" s="414"/>
      <c r="EL15" s="414"/>
      <c r="EM15" s="414"/>
      <c r="EN15" s="414"/>
      <c r="EO15" s="414"/>
      <c r="EP15" s="414"/>
      <c r="EQ15" s="414"/>
      <c r="ER15" s="414"/>
      <c r="ES15" s="414"/>
      <c r="ET15" s="414"/>
      <c r="EU15" s="414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</row>
    <row r="16" spans="1:1008" s="77" customFormat="1" ht="3" customHeight="1" x14ac:dyDescent="0.2">
      <c r="AO16" s="61"/>
      <c r="AP16" s="61"/>
      <c r="AQ16" s="61"/>
      <c r="DT16" s="61"/>
      <c r="DU16" s="61"/>
      <c r="DV16" s="61"/>
      <c r="DW16" s="61"/>
      <c r="DX16" s="61"/>
      <c r="DY16" s="61"/>
      <c r="DZ16" s="61"/>
      <c r="EA16" s="61"/>
      <c r="EB16" s="70"/>
      <c r="EC16" s="70"/>
      <c r="ED16" s="70"/>
      <c r="EE16" s="70"/>
      <c r="EF16" s="70"/>
      <c r="EG16" s="61"/>
      <c r="EH16" s="414"/>
      <c r="EI16" s="414"/>
      <c r="EJ16" s="414"/>
      <c r="EK16" s="414"/>
      <c r="EL16" s="414"/>
      <c r="EM16" s="414"/>
      <c r="EN16" s="414"/>
      <c r="EO16" s="414"/>
      <c r="EP16" s="414"/>
      <c r="EQ16" s="414"/>
      <c r="ER16" s="414"/>
      <c r="ES16" s="414"/>
      <c r="ET16" s="414"/>
      <c r="EU16" s="414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</row>
    <row r="17" spans="1:1008" s="61" customFormat="1" ht="11.1" customHeight="1" x14ac:dyDescent="0.2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R17" s="78" t="s">
        <v>102</v>
      </c>
      <c r="AS17" s="77"/>
      <c r="AT17" s="77"/>
      <c r="AU17" s="77"/>
      <c r="AV17" s="77"/>
      <c r="AW17" s="77"/>
      <c r="AX17" s="77"/>
      <c r="AY17" s="77"/>
      <c r="AZ17" s="77"/>
      <c r="BA17" s="427" t="s">
        <v>203</v>
      </c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/>
      <c r="BX17" s="427"/>
      <c r="BY17" s="42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EB17" s="70"/>
      <c r="EC17" s="70"/>
      <c r="ED17" s="70"/>
      <c r="EE17" s="70"/>
      <c r="EF17" s="70" t="s">
        <v>204</v>
      </c>
      <c r="EH17" s="414"/>
      <c r="EI17" s="414"/>
      <c r="EJ17" s="414"/>
      <c r="EK17" s="414"/>
      <c r="EL17" s="414"/>
      <c r="EM17" s="414"/>
      <c r="EN17" s="414"/>
      <c r="EO17" s="414"/>
      <c r="EP17" s="414"/>
      <c r="EQ17" s="414"/>
      <c r="ER17" s="414"/>
      <c r="ES17" s="414"/>
      <c r="ET17" s="414"/>
      <c r="EU17" s="414"/>
    </row>
    <row r="18" spans="1:1008" ht="3" customHeight="1" x14ac:dyDescent="0.2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61"/>
      <c r="AP18" s="61"/>
      <c r="AQ18" s="61"/>
      <c r="AR18" s="77"/>
      <c r="AS18" s="77"/>
      <c r="AT18" s="77"/>
      <c r="AU18" s="77"/>
      <c r="AV18" s="77"/>
      <c r="AW18" s="77"/>
      <c r="AX18" s="77"/>
      <c r="AY18" s="77"/>
      <c r="AZ18" s="77"/>
      <c r="BA18" s="79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/>
      <c r="DU18"/>
      <c r="DV18"/>
      <c r="DW18"/>
      <c r="DX18"/>
      <c r="DY18"/>
      <c r="DZ18"/>
      <c r="EA18"/>
      <c r="EB18" s="70"/>
      <c r="EC18" s="70"/>
      <c r="ED18" s="70"/>
      <c r="EE18" s="70"/>
      <c r="EF18" s="70"/>
      <c r="EG18"/>
      <c r="EH18" s="414"/>
      <c r="EI18" s="414"/>
      <c r="EJ18" s="414"/>
      <c r="EK18" s="414"/>
      <c r="EL18" s="414"/>
      <c r="EM18" s="414"/>
      <c r="EN18" s="414"/>
      <c r="EO18" s="414"/>
      <c r="EP18" s="414"/>
      <c r="EQ18" s="414"/>
      <c r="ER18" s="414"/>
      <c r="ES18" s="414"/>
      <c r="ET18" s="414"/>
      <c r="EU18" s="414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</row>
    <row r="19" spans="1:1008" ht="11.45" customHeight="1" x14ac:dyDescent="0.25">
      <c r="A19" s="61" t="s">
        <v>205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/>
      <c r="AG19"/>
      <c r="AH19"/>
      <c r="AI19"/>
      <c r="AJ19"/>
      <c r="AK19"/>
      <c r="AL19"/>
      <c r="AM19"/>
      <c r="AN19"/>
      <c r="AO19" s="61"/>
      <c r="AP19" s="61"/>
      <c r="AQ19" s="61"/>
      <c r="AR19" s="424" t="s">
        <v>206</v>
      </c>
      <c r="AS19" s="424"/>
      <c r="AT19" s="424"/>
      <c r="AU19" s="424"/>
      <c r="AV19" s="424"/>
      <c r="AW19" s="424"/>
      <c r="AX19" s="424"/>
      <c r="AY19" s="424"/>
      <c r="AZ19" s="424"/>
      <c r="BA19" s="424"/>
      <c r="BB19" s="424"/>
      <c r="BC19" s="424"/>
      <c r="BD19" s="424"/>
      <c r="BE19" s="424"/>
      <c r="BF19" s="424"/>
      <c r="BG19" s="424"/>
      <c r="BH19" s="424"/>
      <c r="BI19" s="424"/>
      <c r="BJ19" s="424"/>
      <c r="BK19" s="424"/>
      <c r="BL19" s="424"/>
      <c r="BM19" s="424"/>
      <c r="BN19" s="424"/>
      <c r="BO19" s="424"/>
      <c r="BP19" s="424"/>
      <c r="BQ19" s="424"/>
      <c r="BR19" s="424"/>
      <c r="BS19" s="424"/>
      <c r="BT19" s="424"/>
      <c r="BU19" s="424"/>
      <c r="BV19" s="424"/>
      <c r="BW19" s="424"/>
      <c r="BX19" s="424"/>
      <c r="BY19" s="424"/>
      <c r="BZ19" s="424"/>
      <c r="CA19" s="424"/>
      <c r="CB19" s="424"/>
      <c r="CC19" s="424"/>
      <c r="CD19" s="424"/>
      <c r="CE19" s="424"/>
      <c r="CF19" s="424"/>
      <c r="CG19" s="424"/>
      <c r="CH19" s="424"/>
      <c r="CI19" s="424"/>
      <c r="CJ19" s="424"/>
      <c r="CK19" s="424"/>
      <c r="CL19" s="424"/>
      <c r="CM19" s="424"/>
      <c r="CN19" s="424"/>
      <c r="CO19" s="424"/>
      <c r="CP19" s="424"/>
      <c r="CQ19" s="424"/>
      <c r="CR19" s="424"/>
      <c r="CS19" s="424"/>
      <c r="CT19" s="424"/>
      <c r="CU19" s="424"/>
      <c r="CV19" s="424"/>
      <c r="CW19" s="424"/>
      <c r="CX19" s="424"/>
      <c r="CY19" s="424"/>
      <c r="CZ19" s="424"/>
      <c r="DA19" s="424"/>
      <c r="DB19" s="424"/>
      <c r="DC19" s="424"/>
      <c r="DD19" s="424"/>
      <c r="DE19" s="424"/>
      <c r="DF19" s="424"/>
      <c r="DG19" s="424"/>
      <c r="DH19" s="424"/>
      <c r="DI19" s="424"/>
      <c r="DJ19" s="424"/>
      <c r="DK19" s="424"/>
      <c r="DL19" s="424"/>
      <c r="DM19" s="424"/>
      <c r="DN19" s="424"/>
      <c r="DO19" s="424"/>
      <c r="DP19" s="424"/>
      <c r="DQ19" s="424"/>
      <c r="DR19" s="424"/>
      <c r="DS19" s="424"/>
      <c r="DT19"/>
      <c r="DU19"/>
      <c r="DV19"/>
      <c r="DW19"/>
      <c r="DX19"/>
      <c r="DY19"/>
      <c r="DZ19"/>
      <c r="EA19"/>
      <c r="EB19" s="70"/>
      <c r="EC19" s="70"/>
      <c r="ED19" s="70"/>
      <c r="EE19" s="70"/>
      <c r="EF19" s="76" t="s">
        <v>207</v>
      </c>
      <c r="EG19"/>
      <c r="EH19" s="414"/>
      <c r="EI19" s="414"/>
      <c r="EJ19" s="414"/>
      <c r="EK19" s="414"/>
      <c r="EL19" s="414"/>
      <c r="EM19" s="414"/>
      <c r="EN19" s="414"/>
      <c r="EO19" s="414"/>
      <c r="EP19" s="414"/>
      <c r="EQ19" s="414"/>
      <c r="ER19" s="414"/>
      <c r="ES19" s="414"/>
      <c r="ET19" s="414"/>
      <c r="EU19" s="414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</row>
    <row r="20" spans="1:1008" ht="11.1" customHeight="1" x14ac:dyDescent="0.25">
      <c r="A20" s="61" t="s">
        <v>105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61"/>
      <c r="AP20" s="61"/>
      <c r="AQ20" s="61"/>
      <c r="AR20" s="415" t="s">
        <v>208</v>
      </c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/>
      <c r="BG20" s="415"/>
      <c r="BH20" s="415"/>
      <c r="BI20" s="415"/>
      <c r="BJ20" s="415"/>
      <c r="BK20" s="415"/>
      <c r="BL20" s="415"/>
      <c r="BM20" s="415"/>
      <c r="BN20" s="415"/>
      <c r="BO20" s="415"/>
      <c r="BP20" s="415"/>
      <c r="BQ20" s="415"/>
      <c r="BR20" s="415"/>
      <c r="BS20" s="415"/>
      <c r="BT20" s="415"/>
      <c r="BU20" s="415"/>
      <c r="BV20" s="415"/>
      <c r="BW20" s="415"/>
      <c r="BX20" s="415"/>
      <c r="BY20" s="415"/>
      <c r="BZ20" s="415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5"/>
      <c r="CM20" s="415"/>
      <c r="CN20" s="415"/>
      <c r="CO20" s="415"/>
      <c r="CP20" s="415"/>
      <c r="CQ20" s="415"/>
      <c r="CR20" s="415"/>
      <c r="CS20" s="415"/>
      <c r="CT20" s="415"/>
      <c r="CU20" s="415"/>
      <c r="CV20" s="415"/>
      <c r="CW20" s="415"/>
      <c r="CX20" s="415"/>
      <c r="CY20" s="415"/>
      <c r="CZ20" s="415"/>
      <c r="DA20" s="415"/>
      <c r="DB20" s="415"/>
      <c r="DC20" s="415"/>
      <c r="DD20" s="415"/>
      <c r="DE20" s="415"/>
      <c r="DF20" s="415"/>
      <c r="DG20" s="415"/>
      <c r="DH20" s="415"/>
      <c r="DI20" s="415"/>
      <c r="DJ20" s="415"/>
      <c r="DK20" s="415"/>
      <c r="DL20" s="415"/>
      <c r="DM20" s="415"/>
      <c r="DN20" s="415"/>
      <c r="DO20" s="415"/>
      <c r="DP20" s="415"/>
      <c r="DQ20" s="415"/>
      <c r="DR20" s="415"/>
      <c r="DS20" s="415"/>
      <c r="DT20"/>
      <c r="DU20"/>
      <c r="DV20"/>
      <c r="DW20"/>
      <c r="DX20"/>
      <c r="DY20"/>
      <c r="DZ20"/>
      <c r="EA20"/>
      <c r="EB20" s="70"/>
      <c r="EC20" s="70"/>
      <c r="ED20" s="70"/>
      <c r="EE20" s="70"/>
      <c r="EF20" s="70"/>
      <c r="EG20"/>
      <c r="EH20" s="416"/>
      <c r="EI20" s="416"/>
      <c r="EJ20" s="416"/>
      <c r="EK20" s="416"/>
      <c r="EL20" s="416"/>
      <c r="EM20" s="416"/>
      <c r="EN20" s="416"/>
      <c r="EO20" s="416"/>
      <c r="EP20" s="416"/>
      <c r="EQ20" s="416"/>
      <c r="ER20" s="416"/>
      <c r="ES20" s="416"/>
      <c r="ET20" s="416"/>
      <c r="EU20" s="416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</row>
    <row r="21" spans="1:1008" ht="11.1" customHeight="1" x14ac:dyDescent="0.25">
      <c r="A21" s="61" t="s">
        <v>209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61"/>
      <c r="AP21" s="61"/>
      <c r="AQ21" s="61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415"/>
      <c r="BN21" s="415"/>
      <c r="BO21" s="415"/>
      <c r="BP21" s="415"/>
      <c r="BQ21" s="415"/>
      <c r="BR21" s="415"/>
      <c r="BS21" s="415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/>
      <c r="CH21" s="415"/>
      <c r="CI21" s="415"/>
      <c r="CJ21" s="415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  <c r="CY21" s="415"/>
      <c r="CZ21" s="415"/>
      <c r="DA21" s="415"/>
      <c r="DB21" s="415"/>
      <c r="DC21" s="415"/>
      <c r="DD21" s="415"/>
      <c r="DE21" s="415"/>
      <c r="DF21" s="415"/>
      <c r="DG21" s="415"/>
      <c r="DH21" s="415"/>
      <c r="DI21" s="415"/>
      <c r="DJ21" s="415"/>
      <c r="DK21" s="415"/>
      <c r="DL21" s="415"/>
      <c r="DM21" s="415"/>
      <c r="DN21" s="415"/>
      <c r="DO21" s="415"/>
      <c r="DP21" s="415"/>
      <c r="DQ21" s="415"/>
      <c r="DR21" s="415"/>
      <c r="DS21" s="415"/>
      <c r="DT21"/>
      <c r="DU21"/>
      <c r="DV21"/>
      <c r="DW21"/>
      <c r="DX21"/>
      <c r="DY21"/>
      <c r="DZ21"/>
      <c r="EA21"/>
      <c r="EB21" s="70"/>
      <c r="EC21" s="70"/>
      <c r="ED21" s="70"/>
      <c r="EE21" s="70"/>
      <c r="EF21" s="70" t="s">
        <v>210</v>
      </c>
      <c r="EG21"/>
      <c r="EH21" s="414"/>
      <c r="EI21" s="414"/>
      <c r="EJ21" s="414"/>
      <c r="EK21" s="414"/>
      <c r="EL21" s="414"/>
      <c r="EM21" s="414"/>
      <c r="EN21" s="414"/>
      <c r="EO21" s="414"/>
      <c r="EP21" s="414"/>
      <c r="EQ21" s="414"/>
      <c r="ER21" s="414"/>
      <c r="ES21" s="414"/>
      <c r="ET21" s="414"/>
      <c r="EU21" s="414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</row>
    <row r="22" spans="1:1008" ht="11.1" customHeight="1" x14ac:dyDescent="0.25">
      <c r="A22" s="61" t="s">
        <v>105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61"/>
      <c r="AP22" s="61"/>
      <c r="AQ22" s="61"/>
      <c r="AR22" s="415" t="s">
        <v>211</v>
      </c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  <c r="CY22" s="415"/>
      <c r="CZ22" s="415"/>
      <c r="DA22" s="415"/>
      <c r="DB22" s="415"/>
      <c r="DC22" s="415"/>
      <c r="DD22" s="415"/>
      <c r="DE22" s="415"/>
      <c r="DF22" s="415"/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5"/>
      <c r="DS22" s="415"/>
      <c r="DT22" s="75"/>
      <c r="DU22" s="75"/>
      <c r="DV22" s="75"/>
      <c r="DW22" s="75"/>
      <c r="DX22" s="75"/>
      <c r="DY22" s="75"/>
      <c r="DZ22" s="75"/>
      <c r="EA22" s="75"/>
      <c r="EB22" s="76"/>
      <c r="EC22" s="76"/>
      <c r="ED22" s="76"/>
      <c r="EE22" s="76"/>
      <c r="EF22"/>
      <c r="EG22" s="75"/>
      <c r="EH22" s="414"/>
      <c r="EI22" s="414"/>
      <c r="EJ22" s="414"/>
      <c r="EK22" s="414"/>
      <c r="EL22" s="414"/>
      <c r="EM22" s="414"/>
      <c r="EN22" s="414"/>
      <c r="EO22" s="414"/>
      <c r="EP22" s="414"/>
      <c r="EQ22" s="414"/>
      <c r="ER22" s="414"/>
      <c r="ES22" s="414"/>
      <c r="ET22" s="414"/>
      <c r="EU22" s="414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</row>
    <row r="23" spans="1:1008" ht="11.1" customHeight="1" x14ac:dyDescent="0.25">
      <c r="A23" s="61" t="s">
        <v>212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61"/>
      <c r="AP23" s="61"/>
      <c r="AQ23" s="61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/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/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5"/>
      <c r="CR23" s="415"/>
      <c r="CS23" s="415"/>
      <c r="CT23" s="415"/>
      <c r="CU23" s="415"/>
      <c r="CV23" s="415"/>
      <c r="CW23" s="415"/>
      <c r="CX23" s="415"/>
      <c r="CY23" s="415"/>
      <c r="CZ23" s="415"/>
      <c r="DA23" s="415"/>
      <c r="DB23" s="415"/>
      <c r="DC23" s="415"/>
      <c r="DD23" s="415"/>
      <c r="DE23" s="415"/>
      <c r="DF23" s="415"/>
      <c r="DG23" s="415"/>
      <c r="DH23" s="415"/>
      <c r="DI23" s="415"/>
      <c r="DJ23" s="415"/>
      <c r="DK23" s="415"/>
      <c r="DL23" s="415"/>
      <c r="DM23" s="415"/>
      <c r="DN23" s="415"/>
      <c r="DO23" s="415"/>
      <c r="DP23" s="415"/>
      <c r="DQ23" s="415"/>
      <c r="DR23" s="415"/>
      <c r="DS23" s="415"/>
      <c r="DT23" s="75"/>
      <c r="DU23" s="75"/>
      <c r="DV23" s="75"/>
      <c r="DW23" s="75"/>
      <c r="DX23" s="75"/>
      <c r="DY23" s="75"/>
      <c r="DZ23" s="75"/>
      <c r="EA23" s="75"/>
      <c r="EB23" s="76"/>
      <c r="EC23" s="76"/>
      <c r="ED23" s="76"/>
      <c r="EE23" s="76"/>
      <c r="EF23"/>
      <c r="EG23" s="75"/>
      <c r="EH23" s="414"/>
      <c r="EI23" s="414"/>
      <c r="EJ23" s="414"/>
      <c r="EK23" s="414"/>
      <c r="EL23" s="414"/>
      <c r="EM23" s="414"/>
      <c r="EN23" s="414"/>
      <c r="EO23" s="414"/>
      <c r="EP23" s="414"/>
      <c r="EQ23" s="414"/>
      <c r="ER23" s="414"/>
      <c r="ES23" s="414"/>
      <c r="ET23" s="414"/>
      <c r="EU23" s="414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</row>
    <row r="24" spans="1:1008" ht="11.1" customHeight="1" x14ac:dyDescent="0.25">
      <c r="A24" s="61" t="s">
        <v>213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61"/>
      <c r="AP24" s="61"/>
      <c r="AQ24" s="6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75"/>
      <c r="DU24" s="75"/>
      <c r="DV24" s="75"/>
      <c r="DW24" s="75"/>
      <c r="DX24" s="75"/>
      <c r="DY24" s="75"/>
      <c r="DZ24" s="75"/>
      <c r="EA24" s="75"/>
      <c r="EB24" s="76"/>
      <c r="EC24" s="76"/>
      <c r="ED24" s="76"/>
      <c r="EE24" s="76"/>
      <c r="EF24" s="70" t="s">
        <v>214</v>
      </c>
      <c r="EG24" s="75"/>
      <c r="EH24" s="414"/>
      <c r="EI24" s="414"/>
      <c r="EJ24" s="414"/>
      <c r="EK24" s="414"/>
      <c r="EL24" s="414"/>
      <c r="EM24" s="414"/>
      <c r="EN24" s="414"/>
      <c r="EO24" s="414"/>
      <c r="EP24" s="414"/>
      <c r="EQ24" s="414"/>
      <c r="ER24" s="414"/>
      <c r="ES24" s="414"/>
      <c r="ET24" s="414"/>
      <c r="EU24" s="41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</row>
    <row r="25" spans="1:1008" ht="11.1" customHeight="1" x14ac:dyDescent="0.25">
      <c r="A25"/>
      <c r="B25"/>
      <c r="C25"/>
      <c r="D25"/>
      <c r="E25"/>
      <c r="F25"/>
      <c r="G25"/>
      <c r="H25"/>
      <c r="I25"/>
      <c r="J25"/>
      <c r="K25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3"/>
      <c r="AB25" s="403"/>
      <c r="AC25" s="403"/>
      <c r="AD25" s="403"/>
      <c r="AE25" s="403"/>
      <c r="AF25" s="403"/>
      <c r="AG25" s="403"/>
      <c r="AH25" s="403"/>
      <c r="AI25" s="403"/>
      <c r="AJ25" s="403"/>
      <c r="AK25" s="403"/>
      <c r="AL25" s="403"/>
      <c r="AM25" s="403"/>
      <c r="AN25" s="403"/>
      <c r="AO25" s="403"/>
      <c r="AP25" s="403"/>
      <c r="AQ25" s="403"/>
      <c r="AR25" s="403"/>
      <c r="AS25" s="403"/>
      <c r="AT25" s="403"/>
      <c r="AU25" s="403"/>
      <c r="AV25" s="403"/>
      <c r="AW25"/>
      <c r="AX25"/>
      <c r="AY25"/>
      <c r="AZ25"/>
      <c r="BA25"/>
      <c r="BB25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75"/>
      <c r="DU25" s="75"/>
      <c r="DV25" s="75"/>
      <c r="DW25" s="75"/>
      <c r="DX25" s="75"/>
      <c r="DY25" s="75"/>
      <c r="DZ25" s="75"/>
      <c r="EA25" s="75"/>
      <c r="EB25" s="76"/>
      <c r="EC25" s="76"/>
      <c r="ED25" s="76"/>
      <c r="EE25" s="76"/>
      <c r="EF25" s="70" t="s">
        <v>215</v>
      </c>
      <c r="EG25" s="75"/>
      <c r="EH25" s="414"/>
      <c r="EI25" s="414"/>
      <c r="EJ25" s="414"/>
      <c r="EK25" s="414"/>
      <c r="EL25" s="414"/>
      <c r="EM25" s="414"/>
      <c r="EN25" s="414"/>
      <c r="EO25" s="414"/>
      <c r="EP25" s="414"/>
      <c r="EQ25" s="414"/>
      <c r="ER25" s="414"/>
      <c r="ES25" s="414"/>
      <c r="ET25" s="414"/>
      <c r="EU25" s="414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</row>
    <row r="26" spans="1:1008" s="66" customFormat="1" ht="9.75" customHeight="1" x14ac:dyDescent="0.2">
      <c r="L26" s="401" t="s">
        <v>216</v>
      </c>
      <c r="M26" s="401"/>
      <c r="N26" s="401"/>
      <c r="O26" s="401"/>
      <c r="P26" s="401"/>
      <c r="Q26" s="401"/>
      <c r="R26" s="401"/>
      <c r="S26" s="401"/>
      <c r="T26" s="401"/>
      <c r="U26" s="401"/>
      <c r="V26" s="401"/>
      <c r="W26" s="401"/>
      <c r="X26" s="401"/>
      <c r="Y26" s="401"/>
      <c r="Z26" s="401"/>
      <c r="AA26" s="401"/>
      <c r="AB26" s="401"/>
      <c r="AC26" s="401"/>
      <c r="AD26" s="401"/>
      <c r="AE26" s="401"/>
      <c r="AF26" s="401"/>
      <c r="AG26" s="401"/>
      <c r="AH26" s="401"/>
      <c r="AI26" s="401"/>
      <c r="AJ26" s="401"/>
      <c r="AK26" s="401"/>
      <c r="AL26" s="401"/>
      <c r="AM26" s="401"/>
      <c r="AN26" s="401"/>
      <c r="AO26" s="401"/>
      <c r="AP26" s="401"/>
      <c r="AQ26" s="401"/>
      <c r="AR26" s="401"/>
      <c r="AS26" s="401"/>
      <c r="AT26" s="401"/>
      <c r="AU26" s="401"/>
      <c r="AV26" s="401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3"/>
      <c r="DU26" s="83"/>
      <c r="DV26" s="83"/>
      <c r="DW26" s="83"/>
      <c r="DX26" s="83"/>
      <c r="DY26" s="83"/>
      <c r="DZ26" s="83"/>
      <c r="EA26" s="83"/>
      <c r="EB26" s="84"/>
      <c r="EC26" s="84"/>
      <c r="ED26" s="84"/>
      <c r="EE26" s="84"/>
      <c r="EG26" s="83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</row>
    <row r="27" spans="1:1008" s="61" customFormat="1" ht="6" customHeight="1" x14ac:dyDescent="0.2">
      <c r="A27" s="77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75"/>
      <c r="DU27" s="75"/>
      <c r="DV27" s="75"/>
      <c r="DW27" s="75"/>
      <c r="DX27" s="75"/>
      <c r="DY27" s="75"/>
      <c r="DZ27" s="75"/>
      <c r="EA27" s="75"/>
      <c r="EB27" s="76"/>
      <c r="EC27" s="76"/>
      <c r="ED27" s="76"/>
      <c r="EE27" s="76"/>
      <c r="EG27" s="75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</row>
    <row r="28" spans="1:1008" ht="10.5" customHeight="1" x14ac:dyDescent="0.25">
      <c r="A28" s="429" t="s">
        <v>217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30" t="s">
        <v>218</v>
      </c>
      <c r="AS28" s="430"/>
      <c r="AT28" s="430"/>
      <c r="AU28" s="430"/>
      <c r="AV28" s="430"/>
      <c r="AW28" s="430"/>
      <c r="AX28" s="430"/>
      <c r="AY28" s="430"/>
      <c r="AZ28" s="430"/>
      <c r="BA28" s="430"/>
      <c r="BB28" s="430"/>
      <c r="BC28" s="430" t="s">
        <v>219</v>
      </c>
      <c r="BD28" s="430"/>
      <c r="BE28" s="430"/>
      <c r="BF28" s="430"/>
      <c r="BG28" s="430"/>
      <c r="BH28" s="430"/>
      <c r="BI28" s="430"/>
      <c r="BJ28" s="430"/>
      <c r="BK28" s="430"/>
      <c r="BL28" s="430"/>
      <c r="BM28" s="430"/>
      <c r="BN28" s="431" t="s">
        <v>220</v>
      </c>
      <c r="BO28" s="431"/>
      <c r="BP28" s="431"/>
      <c r="BQ28" s="431"/>
      <c r="BR28" s="431"/>
      <c r="BS28" s="431"/>
      <c r="BT28" s="431"/>
      <c r="BU28" s="431"/>
      <c r="BV28" s="431"/>
      <c r="BW28" s="431"/>
      <c r="BX28" s="431"/>
      <c r="BY28" s="431"/>
      <c r="BZ28" s="431"/>
      <c r="CA28" s="431"/>
      <c r="CB28" s="431"/>
      <c r="CC28" s="431"/>
      <c r="CD28" s="431"/>
      <c r="CE28" s="431"/>
      <c r="CF28" s="431"/>
      <c r="CG28" s="431"/>
      <c r="CH28" s="431"/>
      <c r="CI28" s="431"/>
      <c r="CJ28" s="431"/>
      <c r="CK28" s="431"/>
      <c r="CL28" s="431"/>
      <c r="CM28" s="431"/>
      <c r="CN28" s="431"/>
      <c r="CO28" s="431"/>
      <c r="CP28" s="429" t="s">
        <v>221</v>
      </c>
      <c r="CQ28" s="429"/>
      <c r="CR28" s="429"/>
      <c r="CS28" s="429"/>
      <c r="CT28" s="429"/>
      <c r="CU28" s="429"/>
      <c r="CV28" s="429"/>
      <c r="CW28" s="429"/>
      <c r="CX28" s="429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29"/>
      <c r="DJ28" s="429"/>
      <c r="DK28" s="429"/>
      <c r="DL28" s="429"/>
      <c r="DM28" s="429"/>
      <c r="DN28" s="429"/>
      <c r="DO28" s="429"/>
      <c r="DP28" s="429"/>
      <c r="DQ28" s="429"/>
      <c r="DR28" s="429"/>
      <c r="DS28" s="429"/>
      <c r="DT28" s="429"/>
      <c r="DU28" s="429"/>
      <c r="DV28" s="429"/>
      <c r="DW28" s="429"/>
      <c r="DX28" s="429"/>
      <c r="DY28" s="429"/>
      <c r="DZ28" s="429"/>
      <c r="EA28" s="429"/>
      <c r="EB28" s="429"/>
      <c r="EC28" s="429"/>
      <c r="ED28" s="429"/>
      <c r="EE28" s="429"/>
      <c r="EF28" s="429"/>
      <c r="EG28" s="429"/>
      <c r="EH28" s="429"/>
      <c r="EI28" s="429"/>
      <c r="EJ28" s="429"/>
      <c r="EK28" s="429"/>
      <c r="EL28" s="429"/>
      <c r="EM28" s="429"/>
      <c r="EN28" s="429"/>
      <c r="EO28" s="429"/>
      <c r="EP28" s="429"/>
      <c r="EQ28" s="429"/>
      <c r="ER28" s="429"/>
      <c r="ES28" s="429"/>
      <c r="ET28" s="429"/>
      <c r="EU28" s="429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</row>
    <row r="29" spans="1:1008" ht="10.5" customHeight="1" x14ac:dyDescent="0.25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30"/>
      <c r="AS29" s="430"/>
      <c r="AT29" s="430"/>
      <c r="AU29" s="430"/>
      <c r="AV29" s="430"/>
      <c r="AW29" s="430"/>
      <c r="AX29" s="430"/>
      <c r="AY29" s="430"/>
      <c r="AZ29" s="430"/>
      <c r="BA29" s="430"/>
      <c r="BB29" s="430"/>
      <c r="BC29" s="430"/>
      <c r="BD29" s="430"/>
      <c r="BE29" s="430"/>
      <c r="BF29" s="430"/>
      <c r="BG29" s="430"/>
      <c r="BH29" s="430"/>
      <c r="BI29" s="430"/>
      <c r="BJ29" s="430"/>
      <c r="BK29" s="430"/>
      <c r="BL29" s="430"/>
      <c r="BM29" s="430"/>
      <c r="BN29" s="431" t="s">
        <v>222</v>
      </c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/>
      <c r="CH29" s="431"/>
      <c r="CI29" s="431"/>
      <c r="CJ29" s="431"/>
      <c r="CK29" s="431"/>
      <c r="CL29" s="431"/>
      <c r="CM29" s="431"/>
      <c r="CN29" s="431"/>
      <c r="CO29" s="431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29"/>
      <c r="DJ29" s="429"/>
      <c r="DK29" s="429"/>
      <c r="DL29" s="429"/>
      <c r="DM29" s="429"/>
      <c r="DN29" s="429"/>
      <c r="DO29" s="429"/>
      <c r="DP29" s="429"/>
      <c r="DQ29" s="429"/>
      <c r="DR29" s="429"/>
      <c r="DS29" s="429"/>
      <c r="DT29" s="429"/>
      <c r="DU29" s="429"/>
      <c r="DV29" s="429"/>
      <c r="DW29" s="429"/>
      <c r="DX29" s="429"/>
      <c r="DY29" s="429"/>
      <c r="DZ29" s="429"/>
      <c r="EA29" s="429"/>
      <c r="EB29" s="429"/>
      <c r="EC29" s="429"/>
      <c r="ED29" s="429"/>
      <c r="EE29" s="429"/>
      <c r="EF29" s="429"/>
      <c r="EG29" s="429"/>
      <c r="EH29" s="429"/>
      <c r="EI29" s="429"/>
      <c r="EJ29" s="429"/>
      <c r="EK29" s="429"/>
      <c r="EL29" s="429"/>
      <c r="EM29" s="429"/>
      <c r="EN29" s="429"/>
      <c r="EO29" s="429"/>
      <c r="EP29" s="429"/>
      <c r="EQ29" s="429"/>
      <c r="ER29" s="429"/>
      <c r="ES29" s="429"/>
      <c r="ET29" s="429"/>
      <c r="EU29" s="4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</row>
    <row r="30" spans="1:1008" s="87" customFormat="1" ht="12.75" customHeight="1" x14ac:dyDescent="0.25">
      <c r="A30" s="429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29"/>
      <c r="N30" s="429"/>
      <c r="O30" s="429"/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  <c r="BK30" s="430"/>
      <c r="BL30" s="430"/>
      <c r="BM30" s="430"/>
      <c r="BN30" s="432" t="s">
        <v>488</v>
      </c>
      <c r="BO30" s="432"/>
      <c r="BP30" s="432"/>
      <c r="BQ30" s="432"/>
      <c r="BR30" s="432"/>
      <c r="BS30" s="432"/>
      <c r="BT30" s="432"/>
      <c r="BU30" s="432"/>
      <c r="BV30" s="432"/>
      <c r="BW30" s="432"/>
      <c r="BX30" s="432"/>
      <c r="BY30" s="432"/>
      <c r="BZ30" s="432"/>
      <c r="CA30" s="432"/>
      <c r="CB30" s="432"/>
      <c r="CC30" s="432"/>
      <c r="CD30" s="432"/>
      <c r="CE30" s="432"/>
      <c r="CF30" s="432"/>
      <c r="CG30" s="432"/>
      <c r="CH30" s="432"/>
      <c r="CI30" s="432"/>
      <c r="CJ30" s="432"/>
      <c r="CK30" s="432"/>
      <c r="CL30" s="432"/>
      <c r="CM30" s="432"/>
      <c r="CN30" s="432"/>
      <c r="CO30" s="432"/>
      <c r="CP30" s="429"/>
      <c r="CQ30" s="429"/>
      <c r="CR30" s="429"/>
      <c r="CS30" s="429"/>
      <c r="CT30" s="429"/>
      <c r="CU30" s="429"/>
      <c r="CV30" s="429"/>
      <c r="CW30" s="429"/>
      <c r="CX30" s="429"/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29"/>
      <c r="DJ30" s="429"/>
      <c r="DK30" s="429"/>
      <c r="DL30" s="429"/>
      <c r="DM30" s="429"/>
      <c r="DN30" s="429"/>
      <c r="DO30" s="429"/>
      <c r="DP30" s="429"/>
      <c r="DQ30" s="429"/>
      <c r="DR30" s="429"/>
      <c r="DS30" s="429"/>
      <c r="DT30" s="429"/>
      <c r="DU30" s="429"/>
      <c r="DV30" s="429"/>
      <c r="DW30" s="429"/>
      <c r="DX30" s="429"/>
      <c r="DY30" s="429"/>
      <c r="DZ30" s="429"/>
      <c r="EA30" s="429"/>
      <c r="EB30" s="429"/>
      <c r="EC30" s="429"/>
      <c r="ED30" s="429"/>
      <c r="EE30" s="429"/>
      <c r="EF30" s="429"/>
      <c r="EG30" s="429"/>
      <c r="EH30" s="429"/>
      <c r="EI30" s="429"/>
      <c r="EJ30" s="429"/>
      <c r="EK30" s="429"/>
      <c r="EL30" s="429"/>
      <c r="EM30" s="429"/>
      <c r="EN30" s="429"/>
      <c r="EO30" s="429"/>
      <c r="EP30" s="429"/>
      <c r="EQ30" s="429"/>
      <c r="ER30" s="429"/>
      <c r="ES30" s="429"/>
      <c r="ET30" s="429"/>
      <c r="EU30" s="429"/>
    </row>
    <row r="31" spans="1:1008" ht="1.1499999999999999" hidden="1" customHeight="1" x14ac:dyDescent="0.25">
      <c r="A31" s="42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  <c r="BK31" s="430"/>
      <c r="BL31" s="430"/>
      <c r="BM31" s="430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429"/>
      <c r="CQ31" s="429"/>
      <c r="CR31" s="429"/>
      <c r="CS31" s="429"/>
      <c r="CT31" s="429"/>
      <c r="CU31" s="429"/>
      <c r="CV31" s="429"/>
      <c r="CW31" s="429"/>
      <c r="CX31" s="429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29"/>
      <c r="DO31" s="429"/>
      <c r="DP31" s="429"/>
      <c r="DQ31" s="429"/>
      <c r="DR31" s="429"/>
      <c r="DS31" s="429"/>
      <c r="DT31" s="429"/>
      <c r="DU31" s="429"/>
      <c r="DV31" s="429"/>
      <c r="DW31" s="429"/>
      <c r="DX31" s="429"/>
      <c r="DY31" s="429"/>
      <c r="DZ31" s="429"/>
      <c r="EA31" s="429"/>
      <c r="EB31" s="429"/>
      <c r="EC31" s="429"/>
      <c r="ED31" s="429"/>
      <c r="EE31" s="429"/>
      <c r="EF31" s="429"/>
      <c r="EG31" s="429"/>
      <c r="EH31" s="429"/>
      <c r="EI31" s="429"/>
      <c r="EJ31" s="429"/>
      <c r="EK31" s="429"/>
      <c r="EL31" s="429"/>
      <c r="EM31" s="429"/>
      <c r="EN31" s="429"/>
      <c r="EO31" s="429"/>
      <c r="EP31" s="429"/>
      <c r="EQ31" s="429"/>
      <c r="ER31" s="429"/>
      <c r="ES31" s="429"/>
      <c r="ET31" s="429"/>
      <c r="EU31" s="429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</row>
    <row r="32" spans="1:1008" ht="11.1" customHeight="1" x14ac:dyDescent="0.25">
      <c r="A32" s="429"/>
      <c r="B32" s="429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30"/>
      <c r="AS32" s="430"/>
      <c r="AT32" s="430"/>
      <c r="AU32" s="430"/>
      <c r="AV32" s="430"/>
      <c r="AW32" s="430"/>
      <c r="AX32" s="430"/>
      <c r="AY32" s="430"/>
      <c r="AZ32" s="430"/>
      <c r="BA32" s="430"/>
      <c r="BB32" s="430"/>
      <c r="BC32" s="430"/>
      <c r="BD32" s="430"/>
      <c r="BE32" s="430"/>
      <c r="BF32" s="430"/>
      <c r="BG32" s="430"/>
      <c r="BH32" s="430"/>
      <c r="BI32" s="430"/>
      <c r="BJ32" s="430"/>
      <c r="BK32" s="430"/>
      <c r="BL32" s="430"/>
      <c r="BM32" s="430"/>
      <c r="BN32" s="432" t="s">
        <v>223</v>
      </c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2" t="s">
        <v>224</v>
      </c>
      <c r="BZ32" s="432"/>
      <c r="CA32" s="432"/>
      <c r="CB32" s="432"/>
      <c r="CC32" s="432"/>
      <c r="CD32" s="432"/>
      <c r="CE32" s="432"/>
      <c r="CF32" s="432"/>
      <c r="CG32" s="432"/>
      <c r="CH32" s="432"/>
      <c r="CI32" s="432"/>
      <c r="CJ32" s="432"/>
      <c r="CK32" s="432"/>
      <c r="CL32" s="432"/>
      <c r="CM32" s="432"/>
      <c r="CN32" s="432"/>
      <c r="CO32" s="432"/>
      <c r="CP32" s="432" t="s">
        <v>225</v>
      </c>
      <c r="CQ32" s="432"/>
      <c r="CR32" s="432"/>
      <c r="CS32" s="432"/>
      <c r="CT32" s="432"/>
      <c r="CU32" s="432"/>
      <c r="CV32" s="432"/>
      <c r="CW32" s="432"/>
      <c r="CX32" s="432"/>
      <c r="CY32" s="432"/>
      <c r="CZ32" s="432"/>
      <c r="DA32" s="432"/>
      <c r="DB32" s="432"/>
      <c r="DC32" s="432"/>
      <c r="DD32" s="432"/>
      <c r="DE32" s="432"/>
      <c r="DF32" s="432"/>
      <c r="DG32" s="432"/>
      <c r="DH32" s="432"/>
      <c r="DI32" s="432"/>
      <c r="DJ32" s="432"/>
      <c r="DK32" s="432"/>
      <c r="DL32" s="432"/>
      <c r="DM32" s="432"/>
      <c r="DN32" s="432"/>
      <c r="DO32" s="432"/>
      <c r="DP32" s="432"/>
      <c r="DQ32" s="432"/>
      <c r="DR32" s="432"/>
      <c r="DS32" s="432" t="s">
        <v>226</v>
      </c>
      <c r="DT32" s="432"/>
      <c r="DU32" s="432"/>
      <c r="DV32" s="432"/>
      <c r="DW32" s="432"/>
      <c r="DX32" s="432"/>
      <c r="DY32" s="432"/>
      <c r="DZ32" s="432"/>
      <c r="EA32" s="432"/>
      <c r="EB32" s="432"/>
      <c r="EC32" s="432"/>
      <c r="ED32" s="432"/>
      <c r="EE32" s="432"/>
      <c r="EF32" s="432"/>
      <c r="EG32" s="432"/>
      <c r="EH32" s="432"/>
      <c r="EI32" s="432"/>
      <c r="EJ32" s="432"/>
      <c r="EK32" s="432"/>
      <c r="EL32" s="432"/>
      <c r="EM32" s="432"/>
      <c r="EN32" s="432"/>
      <c r="EO32" s="432"/>
      <c r="EP32" s="432"/>
      <c r="EQ32" s="432"/>
      <c r="ER32" s="432"/>
      <c r="ES32" s="432"/>
      <c r="ET32" s="432"/>
      <c r="EU32" s="4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</row>
    <row r="33" spans="1:1008" s="89" customFormat="1" ht="11.1" customHeight="1" x14ac:dyDescent="0.15">
      <c r="A33" s="433">
        <v>1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  <c r="AL33" s="433"/>
      <c r="AM33" s="433"/>
      <c r="AN33" s="433"/>
      <c r="AO33" s="433"/>
      <c r="AP33" s="433"/>
      <c r="AQ33" s="433"/>
      <c r="AR33" s="433">
        <v>2</v>
      </c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>
        <v>3</v>
      </c>
      <c r="BD33" s="433"/>
      <c r="BE33" s="433"/>
      <c r="BF33" s="433"/>
      <c r="BG33" s="433"/>
      <c r="BH33" s="433"/>
      <c r="BI33" s="433"/>
      <c r="BJ33" s="433"/>
      <c r="BK33" s="433"/>
      <c r="BL33" s="433"/>
      <c r="BM33" s="433"/>
      <c r="BN33" s="433">
        <v>4</v>
      </c>
      <c r="BO33" s="433"/>
      <c r="BP33" s="433"/>
      <c r="BQ33" s="433"/>
      <c r="BR33" s="433"/>
      <c r="BS33" s="433"/>
      <c r="BT33" s="433"/>
      <c r="BU33" s="433"/>
      <c r="BV33" s="433"/>
      <c r="BW33" s="433"/>
      <c r="BX33" s="433"/>
      <c r="BY33" s="433">
        <v>5</v>
      </c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3"/>
      <c r="CO33" s="433"/>
      <c r="CP33" s="433">
        <v>6</v>
      </c>
      <c r="CQ33" s="433"/>
      <c r="CR33" s="433"/>
      <c r="CS33" s="433"/>
      <c r="CT33" s="433"/>
      <c r="CU33" s="433"/>
      <c r="CV33" s="433"/>
      <c r="CW33" s="433"/>
      <c r="CX33" s="433"/>
      <c r="CY33" s="433"/>
      <c r="CZ33" s="433"/>
      <c r="DA33" s="433"/>
      <c r="DB33" s="433"/>
      <c r="DC33" s="433"/>
      <c r="DD33" s="433"/>
      <c r="DE33" s="433"/>
      <c r="DF33" s="433"/>
      <c r="DG33" s="433"/>
      <c r="DH33" s="433"/>
      <c r="DI33" s="433"/>
      <c r="DJ33" s="433"/>
      <c r="DK33" s="433"/>
      <c r="DL33" s="433"/>
      <c r="DM33" s="433"/>
      <c r="DN33" s="433"/>
      <c r="DO33" s="433"/>
      <c r="DP33" s="433"/>
      <c r="DQ33" s="433"/>
      <c r="DR33" s="433"/>
      <c r="DS33" s="433">
        <v>7</v>
      </c>
      <c r="DT33" s="433"/>
      <c r="DU33" s="433"/>
      <c r="DV33" s="433"/>
      <c r="DW33" s="433"/>
      <c r="DX33" s="433"/>
      <c r="DY33" s="433"/>
      <c r="DZ33" s="433"/>
      <c r="EA33" s="433"/>
      <c r="EB33" s="433"/>
      <c r="EC33" s="433"/>
      <c r="ED33" s="433"/>
      <c r="EE33" s="433"/>
      <c r="EF33" s="433"/>
      <c r="EG33" s="433"/>
      <c r="EH33" s="433"/>
      <c r="EI33" s="433"/>
      <c r="EJ33" s="433"/>
      <c r="EK33" s="433"/>
      <c r="EL33" s="433"/>
      <c r="EM33" s="433"/>
      <c r="EN33" s="433"/>
      <c r="EO33" s="433"/>
      <c r="EP33" s="433"/>
      <c r="EQ33" s="433"/>
      <c r="ER33" s="433"/>
      <c r="ES33" s="433"/>
      <c r="ET33" s="433"/>
      <c r="EU33" s="433"/>
    </row>
    <row r="34" spans="1:1008" s="61" customFormat="1" ht="35.25" customHeight="1" x14ac:dyDescent="0.2">
      <c r="A34" s="425"/>
      <c r="B34" s="425"/>
      <c r="C34" s="425"/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425"/>
      <c r="X34" s="425"/>
      <c r="Y34" s="425"/>
      <c r="Z34" s="425"/>
      <c r="AA34" s="425"/>
      <c r="AB34" s="425"/>
      <c r="AC34" s="425"/>
      <c r="AD34" s="425"/>
      <c r="AE34" s="425"/>
      <c r="AF34" s="425"/>
      <c r="AG34" s="425"/>
      <c r="AH34" s="425"/>
      <c r="AI34" s="425"/>
      <c r="AJ34" s="425"/>
      <c r="AK34" s="425"/>
      <c r="AL34" s="425"/>
      <c r="AM34" s="425"/>
      <c r="AN34" s="425"/>
      <c r="AO34" s="425"/>
      <c r="AP34" s="425"/>
      <c r="AQ34" s="425"/>
      <c r="AR34" s="428"/>
      <c r="AS34" s="428"/>
      <c r="AT34" s="428"/>
      <c r="AU34" s="428"/>
      <c r="AV34" s="428"/>
      <c r="AW34" s="428"/>
      <c r="AX34" s="428"/>
      <c r="AY34" s="428"/>
      <c r="AZ34" s="428"/>
      <c r="BA34" s="428"/>
      <c r="BB34" s="428"/>
      <c r="BC34" s="428"/>
      <c r="BD34" s="428"/>
      <c r="BE34" s="428"/>
      <c r="BF34" s="428"/>
      <c r="BG34" s="428"/>
      <c r="BH34" s="428"/>
      <c r="BI34" s="428"/>
      <c r="BJ34" s="428"/>
      <c r="BK34" s="428"/>
      <c r="BL34" s="428"/>
      <c r="BM34" s="428"/>
      <c r="BN34" s="428"/>
      <c r="BO34" s="428"/>
      <c r="BP34" s="428"/>
      <c r="BQ34" s="428"/>
      <c r="BR34" s="428"/>
      <c r="BS34" s="428"/>
      <c r="BT34" s="428"/>
      <c r="BU34" s="428"/>
      <c r="BV34" s="428"/>
      <c r="BW34" s="428"/>
      <c r="BX34" s="428"/>
      <c r="BY34" s="410"/>
      <c r="BZ34" s="410"/>
      <c r="CA34" s="410"/>
      <c r="CB34" s="410"/>
      <c r="CC34" s="410"/>
      <c r="CD34" s="410"/>
      <c r="CE34" s="410"/>
      <c r="CF34" s="410"/>
      <c r="CG34" s="410"/>
      <c r="CH34" s="410"/>
      <c r="CI34" s="410"/>
      <c r="CJ34" s="410"/>
      <c r="CK34" s="410"/>
      <c r="CL34" s="410"/>
      <c r="CM34" s="410"/>
      <c r="CN34" s="410"/>
      <c r="CO34" s="410"/>
      <c r="CP34" s="417"/>
      <c r="CQ34" s="417"/>
      <c r="CR34" s="417"/>
      <c r="CS34" s="417"/>
      <c r="CT34" s="417"/>
      <c r="CU34" s="417"/>
      <c r="CV34" s="417"/>
      <c r="CW34" s="417"/>
      <c r="CX34" s="417"/>
      <c r="CY34" s="417"/>
      <c r="CZ34" s="417"/>
      <c r="DA34" s="417"/>
      <c r="DB34" s="417"/>
      <c r="DC34" s="417"/>
      <c r="DD34" s="417"/>
      <c r="DE34" s="417"/>
      <c r="DF34" s="417"/>
      <c r="DG34" s="417"/>
      <c r="DH34" s="417"/>
      <c r="DI34" s="417"/>
      <c r="DJ34" s="417"/>
      <c r="DK34" s="417"/>
      <c r="DL34" s="417"/>
      <c r="DM34" s="417"/>
      <c r="DN34" s="417"/>
      <c r="DO34" s="417"/>
      <c r="DP34" s="417"/>
      <c r="DQ34" s="417"/>
      <c r="DR34" s="417"/>
      <c r="DS34" s="417">
        <f>+CP34</f>
        <v>0</v>
      </c>
      <c r="DT34" s="417"/>
      <c r="DU34" s="417"/>
      <c r="DV34" s="417"/>
      <c r="DW34" s="417"/>
      <c r="DX34" s="417"/>
      <c r="DY34" s="417"/>
      <c r="DZ34" s="417"/>
      <c r="EA34" s="417"/>
      <c r="EB34" s="417"/>
      <c r="EC34" s="417"/>
      <c r="ED34" s="417"/>
      <c r="EE34" s="417"/>
      <c r="EF34" s="417"/>
      <c r="EG34" s="417"/>
      <c r="EH34" s="417"/>
      <c r="EI34" s="417"/>
      <c r="EJ34" s="417"/>
      <c r="EK34" s="417"/>
      <c r="EL34" s="417"/>
      <c r="EM34" s="417"/>
      <c r="EN34" s="417"/>
      <c r="EO34" s="417"/>
      <c r="EP34" s="417"/>
      <c r="EQ34" s="417"/>
      <c r="ER34" s="417"/>
      <c r="ES34" s="417"/>
      <c r="ET34" s="417"/>
      <c r="EU34" s="417"/>
    </row>
    <row r="35" spans="1:1008" s="143" customFormat="1" ht="23.45" hidden="1" customHeight="1" x14ac:dyDescent="0.2">
      <c r="A35" s="425"/>
      <c r="B35" s="425"/>
      <c r="C35" s="425"/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  <c r="O35" s="425"/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8"/>
      <c r="AS35" s="428"/>
      <c r="AT35" s="428"/>
      <c r="AU35" s="428"/>
      <c r="AV35" s="428"/>
      <c r="AW35" s="428"/>
      <c r="AX35" s="428"/>
      <c r="AY35" s="428"/>
      <c r="AZ35" s="428"/>
      <c r="BA35" s="428"/>
      <c r="BB35" s="428"/>
      <c r="BC35" s="428"/>
      <c r="BD35" s="428"/>
      <c r="BE35" s="428"/>
      <c r="BF35" s="428"/>
      <c r="BG35" s="428"/>
      <c r="BH35" s="428"/>
      <c r="BI35" s="428"/>
      <c r="BJ35" s="428"/>
      <c r="BK35" s="428"/>
      <c r="BL35" s="428"/>
      <c r="BM35" s="428"/>
      <c r="BN35" s="428"/>
      <c r="BO35" s="428"/>
      <c r="BP35" s="428"/>
      <c r="BQ35" s="428"/>
      <c r="BR35" s="428"/>
      <c r="BS35" s="428"/>
      <c r="BT35" s="428"/>
      <c r="BU35" s="428"/>
      <c r="BV35" s="428"/>
      <c r="BW35" s="428"/>
      <c r="BX35" s="428"/>
      <c r="BY35" s="410"/>
      <c r="BZ35" s="410"/>
      <c r="CA35" s="410"/>
      <c r="CB35" s="410"/>
      <c r="CC35" s="410"/>
      <c r="CD35" s="410"/>
      <c r="CE35" s="410"/>
      <c r="CF35" s="410"/>
      <c r="CG35" s="410"/>
      <c r="CH35" s="410"/>
      <c r="CI35" s="410"/>
      <c r="CJ35" s="410"/>
      <c r="CK35" s="410"/>
      <c r="CL35" s="410"/>
      <c r="CM35" s="410"/>
      <c r="CN35" s="410"/>
      <c r="CO35" s="410"/>
      <c r="CP35" s="417"/>
      <c r="CQ35" s="417"/>
      <c r="CR35" s="417"/>
      <c r="CS35" s="417"/>
      <c r="CT35" s="417"/>
      <c r="CU35" s="417"/>
      <c r="CV35" s="417"/>
      <c r="CW35" s="417"/>
      <c r="CX35" s="417"/>
      <c r="CY35" s="417"/>
      <c r="CZ35" s="417"/>
      <c r="DA35" s="417"/>
      <c r="DB35" s="417"/>
      <c r="DC35" s="417"/>
      <c r="DD35" s="417"/>
      <c r="DE35" s="417"/>
      <c r="DF35" s="417"/>
      <c r="DG35" s="417"/>
      <c r="DH35" s="417"/>
      <c r="DI35" s="417"/>
      <c r="DJ35" s="417"/>
      <c r="DK35" s="417"/>
      <c r="DL35" s="417"/>
      <c r="DM35" s="417"/>
      <c r="DN35" s="417"/>
      <c r="DO35" s="417"/>
      <c r="DP35" s="417"/>
      <c r="DQ35" s="417"/>
      <c r="DR35" s="417"/>
      <c r="DS35" s="417"/>
      <c r="DT35" s="417"/>
      <c r="DU35" s="417"/>
      <c r="DV35" s="417"/>
      <c r="DW35" s="417"/>
      <c r="DX35" s="417"/>
      <c r="DY35" s="417"/>
      <c r="DZ35" s="417"/>
      <c r="EA35" s="417"/>
      <c r="EB35" s="417"/>
      <c r="EC35" s="417"/>
      <c r="ED35" s="417"/>
      <c r="EE35" s="417"/>
      <c r="EF35" s="417"/>
      <c r="EG35" s="417"/>
      <c r="EH35" s="417"/>
      <c r="EI35" s="417"/>
      <c r="EJ35" s="417"/>
      <c r="EK35" s="417"/>
      <c r="EL35" s="417"/>
      <c r="EM35" s="417"/>
      <c r="EN35" s="417"/>
      <c r="EO35" s="417"/>
      <c r="EP35" s="417"/>
      <c r="EQ35" s="417"/>
      <c r="ER35" s="417"/>
      <c r="ES35" s="417"/>
      <c r="ET35" s="417"/>
      <c r="EU35" s="417"/>
    </row>
    <row r="36" spans="1:1008" s="175" customFormat="1" ht="42.75" hidden="1" customHeight="1" x14ac:dyDescent="0.2">
      <c r="A36" s="425"/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425"/>
      <c r="X36" s="425"/>
      <c r="Y36" s="425"/>
      <c r="Z36" s="425"/>
      <c r="AA36" s="425"/>
      <c r="AB36" s="425"/>
      <c r="AC36" s="425"/>
      <c r="AD36" s="425"/>
      <c r="AE36" s="425"/>
      <c r="AF36" s="425"/>
      <c r="AG36" s="425"/>
      <c r="AH36" s="425"/>
      <c r="AI36" s="425"/>
      <c r="AJ36" s="425"/>
      <c r="AK36" s="425"/>
      <c r="AL36" s="425"/>
      <c r="AM36" s="425"/>
      <c r="AN36" s="425"/>
      <c r="AO36" s="425"/>
      <c r="AP36" s="425"/>
      <c r="AQ36" s="425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8"/>
      <c r="BC36" s="428"/>
      <c r="BD36" s="428"/>
      <c r="BE36" s="428"/>
      <c r="BF36" s="428"/>
      <c r="BG36" s="428"/>
      <c r="BH36" s="428"/>
      <c r="BI36" s="428"/>
      <c r="BJ36" s="428"/>
      <c r="BK36" s="428"/>
      <c r="BL36" s="428"/>
      <c r="BM36" s="428"/>
      <c r="BN36" s="428"/>
      <c r="BO36" s="428"/>
      <c r="BP36" s="428"/>
      <c r="BQ36" s="428"/>
      <c r="BR36" s="428"/>
      <c r="BS36" s="428"/>
      <c r="BT36" s="428"/>
      <c r="BU36" s="428"/>
      <c r="BV36" s="428"/>
      <c r="BW36" s="428"/>
      <c r="BX36" s="428"/>
      <c r="BY36" s="410"/>
      <c r="BZ36" s="410"/>
      <c r="CA36" s="410"/>
      <c r="CB36" s="410"/>
      <c r="CC36" s="410"/>
      <c r="CD36" s="410"/>
      <c r="CE36" s="410"/>
      <c r="CF36" s="410"/>
      <c r="CG36" s="410"/>
      <c r="CH36" s="410"/>
      <c r="CI36" s="410"/>
      <c r="CJ36" s="410"/>
      <c r="CK36" s="410"/>
      <c r="CL36" s="410"/>
      <c r="CM36" s="410"/>
      <c r="CN36" s="410"/>
      <c r="CO36" s="410"/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417"/>
      <c r="DF36" s="417"/>
      <c r="DG36" s="417"/>
      <c r="DH36" s="417"/>
      <c r="DI36" s="417"/>
      <c r="DJ36" s="417"/>
      <c r="DK36" s="417"/>
      <c r="DL36" s="417"/>
      <c r="DM36" s="417"/>
      <c r="DN36" s="417"/>
      <c r="DO36" s="417"/>
      <c r="DP36" s="417"/>
      <c r="DQ36" s="417"/>
      <c r="DR36" s="417"/>
      <c r="DS36" s="417"/>
      <c r="DT36" s="417"/>
      <c r="DU36" s="417"/>
      <c r="DV36" s="417"/>
      <c r="DW36" s="417"/>
      <c r="DX36" s="417"/>
      <c r="DY36" s="417"/>
      <c r="DZ36" s="417"/>
      <c r="EA36" s="417"/>
      <c r="EB36" s="417"/>
      <c r="EC36" s="417"/>
      <c r="ED36" s="417"/>
      <c r="EE36" s="417"/>
      <c r="EF36" s="417"/>
      <c r="EG36" s="417"/>
      <c r="EH36" s="417"/>
      <c r="EI36" s="417"/>
      <c r="EJ36" s="417"/>
      <c r="EK36" s="417"/>
      <c r="EL36" s="417"/>
      <c r="EM36" s="417"/>
      <c r="EN36" s="417"/>
      <c r="EO36" s="417"/>
      <c r="EP36" s="417"/>
      <c r="EQ36" s="417"/>
      <c r="ER36" s="417"/>
      <c r="ES36" s="417"/>
      <c r="ET36" s="417"/>
      <c r="EU36" s="417"/>
    </row>
    <row r="37" spans="1:1008" s="177" customFormat="1" ht="30" hidden="1" customHeight="1" x14ac:dyDescent="0.2">
      <c r="A37" s="425"/>
      <c r="B37" s="425"/>
      <c r="C37" s="425"/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  <c r="O37" s="425"/>
      <c r="P37" s="425"/>
      <c r="Q37" s="425"/>
      <c r="R37" s="425"/>
      <c r="S37" s="425"/>
      <c r="T37" s="425"/>
      <c r="U37" s="425"/>
      <c r="V37" s="425"/>
      <c r="W37" s="425"/>
      <c r="X37" s="425"/>
      <c r="Y37" s="425"/>
      <c r="Z37" s="425"/>
      <c r="AA37" s="425"/>
      <c r="AB37" s="425"/>
      <c r="AC37" s="425"/>
      <c r="AD37" s="425"/>
      <c r="AE37" s="425"/>
      <c r="AF37" s="425"/>
      <c r="AG37" s="425"/>
      <c r="AH37" s="425"/>
      <c r="AI37" s="425"/>
      <c r="AJ37" s="425"/>
      <c r="AK37" s="425"/>
      <c r="AL37" s="425"/>
      <c r="AM37" s="425"/>
      <c r="AN37" s="425"/>
      <c r="AO37" s="425"/>
      <c r="AP37" s="425"/>
      <c r="AQ37" s="425"/>
      <c r="AR37" s="428"/>
      <c r="AS37" s="428"/>
      <c r="AT37" s="428"/>
      <c r="AU37" s="428"/>
      <c r="AV37" s="428"/>
      <c r="AW37" s="428"/>
      <c r="AX37" s="428"/>
      <c r="AY37" s="428"/>
      <c r="AZ37" s="428"/>
      <c r="BA37" s="428"/>
      <c r="BB37" s="428"/>
      <c r="BC37" s="428"/>
      <c r="BD37" s="428"/>
      <c r="BE37" s="428"/>
      <c r="BF37" s="428"/>
      <c r="BG37" s="428"/>
      <c r="BH37" s="428"/>
      <c r="BI37" s="428"/>
      <c r="BJ37" s="428"/>
      <c r="BK37" s="428"/>
      <c r="BL37" s="428"/>
      <c r="BM37" s="428"/>
      <c r="BN37" s="428"/>
      <c r="BO37" s="428"/>
      <c r="BP37" s="428"/>
      <c r="BQ37" s="428"/>
      <c r="BR37" s="428"/>
      <c r="BS37" s="428"/>
      <c r="BT37" s="428"/>
      <c r="BU37" s="428"/>
      <c r="BV37" s="428"/>
      <c r="BW37" s="428"/>
      <c r="BX37" s="428"/>
      <c r="BY37" s="410"/>
      <c r="BZ37" s="410"/>
      <c r="CA37" s="410"/>
      <c r="CB37" s="410"/>
      <c r="CC37" s="410"/>
      <c r="CD37" s="410"/>
      <c r="CE37" s="410"/>
      <c r="CF37" s="410"/>
      <c r="CG37" s="410"/>
      <c r="CH37" s="410"/>
      <c r="CI37" s="410"/>
      <c r="CJ37" s="410"/>
      <c r="CK37" s="410"/>
      <c r="CL37" s="410"/>
      <c r="CM37" s="410"/>
      <c r="CN37" s="410"/>
      <c r="CO37" s="410"/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7"/>
      <c r="DE37" s="417"/>
      <c r="DF37" s="417"/>
      <c r="DG37" s="417"/>
      <c r="DH37" s="417"/>
      <c r="DI37" s="417"/>
      <c r="DJ37" s="417"/>
      <c r="DK37" s="417"/>
      <c r="DL37" s="417"/>
      <c r="DM37" s="417"/>
      <c r="DN37" s="417"/>
      <c r="DO37" s="417"/>
      <c r="DP37" s="417"/>
      <c r="DQ37" s="417"/>
      <c r="DR37" s="417"/>
      <c r="DS37" s="417"/>
      <c r="DT37" s="417"/>
      <c r="DU37" s="417"/>
      <c r="DV37" s="417"/>
      <c r="DW37" s="417"/>
      <c r="DX37" s="417"/>
      <c r="DY37" s="417"/>
      <c r="DZ37" s="417"/>
      <c r="EA37" s="417"/>
      <c r="EB37" s="417"/>
      <c r="EC37" s="417"/>
      <c r="ED37" s="417"/>
      <c r="EE37" s="417"/>
      <c r="EF37" s="417"/>
      <c r="EG37" s="417"/>
      <c r="EH37" s="417"/>
      <c r="EI37" s="417"/>
      <c r="EJ37" s="417"/>
      <c r="EK37" s="417"/>
      <c r="EL37" s="417"/>
      <c r="EM37" s="417"/>
      <c r="EN37" s="417"/>
      <c r="EO37" s="417"/>
      <c r="EP37" s="417"/>
      <c r="EQ37" s="417"/>
      <c r="ER37" s="417"/>
      <c r="ES37" s="417"/>
      <c r="ET37" s="417"/>
      <c r="EU37" s="417"/>
    </row>
    <row r="38" spans="1:1008" s="177" customFormat="1" ht="192" hidden="1" customHeight="1" x14ac:dyDescent="0.2">
      <c r="A38" s="425"/>
      <c r="B38" s="425"/>
      <c r="C38" s="425"/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425"/>
      <c r="X38" s="425"/>
      <c r="Y38" s="425"/>
      <c r="Z38" s="425"/>
      <c r="AA38" s="425"/>
      <c r="AB38" s="425"/>
      <c r="AC38" s="425"/>
      <c r="AD38" s="425"/>
      <c r="AE38" s="425"/>
      <c r="AF38" s="425"/>
      <c r="AG38" s="425"/>
      <c r="AH38" s="425"/>
      <c r="AI38" s="425"/>
      <c r="AJ38" s="425"/>
      <c r="AK38" s="425"/>
      <c r="AL38" s="425"/>
      <c r="AM38" s="425"/>
      <c r="AN38" s="425"/>
      <c r="AO38" s="425"/>
      <c r="AP38" s="425"/>
      <c r="AQ38" s="425"/>
      <c r="AR38" s="428"/>
      <c r="AS38" s="428"/>
      <c r="AT38" s="428"/>
      <c r="AU38" s="428"/>
      <c r="AV38" s="428"/>
      <c r="AW38" s="428"/>
      <c r="AX38" s="428"/>
      <c r="AY38" s="428"/>
      <c r="AZ38" s="428"/>
      <c r="BA38" s="428"/>
      <c r="BB38" s="428"/>
      <c r="BC38" s="428"/>
      <c r="BD38" s="428"/>
      <c r="BE38" s="428"/>
      <c r="BF38" s="428"/>
      <c r="BG38" s="428"/>
      <c r="BH38" s="428"/>
      <c r="BI38" s="428"/>
      <c r="BJ38" s="428"/>
      <c r="BK38" s="428"/>
      <c r="BL38" s="428"/>
      <c r="BM38" s="428"/>
      <c r="BN38" s="428"/>
      <c r="BO38" s="428"/>
      <c r="BP38" s="428"/>
      <c r="BQ38" s="428"/>
      <c r="BR38" s="428"/>
      <c r="BS38" s="428"/>
      <c r="BT38" s="428"/>
      <c r="BU38" s="428"/>
      <c r="BV38" s="428"/>
      <c r="BW38" s="428"/>
      <c r="BX38" s="428"/>
      <c r="BY38" s="410"/>
      <c r="BZ38" s="410"/>
      <c r="CA38" s="410"/>
      <c r="CB38" s="410"/>
      <c r="CC38" s="410"/>
      <c r="CD38" s="410"/>
      <c r="CE38" s="410"/>
      <c r="CF38" s="410"/>
      <c r="CG38" s="410"/>
      <c r="CH38" s="410"/>
      <c r="CI38" s="410"/>
      <c r="CJ38" s="410"/>
      <c r="CK38" s="410"/>
      <c r="CL38" s="410"/>
      <c r="CM38" s="410"/>
      <c r="CN38" s="410"/>
      <c r="CO38" s="410"/>
      <c r="CP38" s="417"/>
      <c r="CQ38" s="417"/>
      <c r="CR38" s="417"/>
      <c r="CS38" s="417"/>
      <c r="CT38" s="417"/>
      <c r="CU38" s="417"/>
      <c r="CV38" s="417"/>
      <c r="CW38" s="417"/>
      <c r="CX38" s="417"/>
      <c r="CY38" s="417"/>
      <c r="CZ38" s="417"/>
      <c r="DA38" s="417"/>
      <c r="DB38" s="417"/>
      <c r="DC38" s="417"/>
      <c r="DD38" s="417"/>
      <c r="DE38" s="417"/>
      <c r="DF38" s="417"/>
      <c r="DG38" s="417"/>
      <c r="DH38" s="417"/>
      <c r="DI38" s="417"/>
      <c r="DJ38" s="417"/>
      <c r="DK38" s="417"/>
      <c r="DL38" s="417"/>
      <c r="DM38" s="417"/>
      <c r="DN38" s="417"/>
      <c r="DO38" s="417"/>
      <c r="DP38" s="417"/>
      <c r="DQ38" s="417"/>
      <c r="DR38" s="417"/>
      <c r="DS38" s="417"/>
      <c r="DT38" s="417"/>
      <c r="DU38" s="417"/>
      <c r="DV38" s="417"/>
      <c r="DW38" s="417"/>
      <c r="DX38" s="417"/>
      <c r="DY38" s="417"/>
      <c r="DZ38" s="417"/>
      <c r="EA38" s="417"/>
      <c r="EB38" s="417"/>
      <c r="EC38" s="417"/>
      <c r="ED38" s="417"/>
      <c r="EE38" s="417"/>
      <c r="EF38" s="417"/>
      <c r="EG38" s="417"/>
      <c r="EH38" s="417"/>
      <c r="EI38" s="417"/>
      <c r="EJ38" s="417"/>
      <c r="EK38" s="417"/>
      <c r="EL38" s="417"/>
      <c r="EM38" s="417"/>
      <c r="EN38" s="417"/>
      <c r="EO38" s="417"/>
      <c r="EP38" s="417"/>
      <c r="EQ38" s="417"/>
      <c r="ER38" s="417"/>
      <c r="ES38" s="417"/>
      <c r="ET38" s="417"/>
      <c r="EU38" s="417"/>
    </row>
    <row r="39" spans="1:1008" s="143" customFormat="1" ht="36" customHeight="1" x14ac:dyDescent="0.2">
      <c r="A39" s="425"/>
      <c r="B39" s="425"/>
      <c r="C39" s="425"/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8"/>
      <c r="AS39" s="428"/>
      <c r="AT39" s="428"/>
      <c r="AU39" s="428"/>
      <c r="AV39" s="428"/>
      <c r="AW39" s="428"/>
      <c r="AX39" s="428"/>
      <c r="AY39" s="428"/>
      <c r="AZ39" s="428"/>
      <c r="BA39" s="428"/>
      <c r="BB39" s="428"/>
      <c r="BC39" s="428"/>
      <c r="BD39" s="428"/>
      <c r="BE39" s="428"/>
      <c r="BF39" s="428"/>
      <c r="BG39" s="428"/>
      <c r="BH39" s="428"/>
      <c r="BI39" s="428"/>
      <c r="BJ39" s="428"/>
      <c r="BK39" s="428"/>
      <c r="BL39" s="428"/>
      <c r="BM39" s="428"/>
      <c r="BN39" s="428"/>
      <c r="BO39" s="428"/>
      <c r="BP39" s="428"/>
      <c r="BQ39" s="428"/>
      <c r="BR39" s="428"/>
      <c r="BS39" s="428"/>
      <c r="BT39" s="428"/>
      <c r="BU39" s="428"/>
      <c r="BV39" s="428"/>
      <c r="BW39" s="428"/>
      <c r="BX39" s="428"/>
      <c r="BY39" s="410"/>
      <c r="BZ39" s="410"/>
      <c r="CA39" s="410"/>
      <c r="CB39" s="410"/>
      <c r="CC39" s="410"/>
      <c r="CD39" s="410"/>
      <c r="CE39" s="410"/>
      <c r="CF39" s="410"/>
      <c r="CG39" s="410"/>
      <c r="CH39" s="410"/>
      <c r="CI39" s="410"/>
      <c r="CJ39" s="410"/>
      <c r="CK39" s="410"/>
      <c r="CL39" s="410"/>
      <c r="CM39" s="410"/>
      <c r="CN39" s="410"/>
      <c r="CO39" s="410"/>
      <c r="CP39" s="417">
        <v>0</v>
      </c>
      <c r="CQ39" s="417"/>
      <c r="CR39" s="417"/>
      <c r="CS39" s="417"/>
      <c r="CT39" s="417"/>
      <c r="CU39" s="417"/>
      <c r="CV39" s="417"/>
      <c r="CW39" s="417"/>
      <c r="CX39" s="417"/>
      <c r="CY39" s="417"/>
      <c r="CZ39" s="417"/>
      <c r="DA39" s="417"/>
      <c r="DB39" s="417"/>
      <c r="DC39" s="417"/>
      <c r="DD39" s="417"/>
      <c r="DE39" s="417"/>
      <c r="DF39" s="417"/>
      <c r="DG39" s="417"/>
      <c r="DH39" s="417"/>
      <c r="DI39" s="417"/>
      <c r="DJ39" s="417"/>
      <c r="DK39" s="417"/>
      <c r="DL39" s="417"/>
      <c r="DM39" s="417"/>
      <c r="DN39" s="417"/>
      <c r="DO39" s="417"/>
      <c r="DP39" s="417"/>
      <c r="DQ39" s="417"/>
      <c r="DR39" s="417"/>
      <c r="DS39" s="417"/>
      <c r="DT39" s="417"/>
      <c r="DU39" s="417"/>
      <c r="DV39" s="417"/>
      <c r="DW39" s="417"/>
      <c r="DX39" s="417"/>
      <c r="DY39" s="417"/>
      <c r="DZ39" s="417"/>
      <c r="EA39" s="417"/>
      <c r="EB39" s="417"/>
      <c r="EC39" s="417"/>
      <c r="ED39" s="417"/>
      <c r="EE39" s="417"/>
      <c r="EF39" s="417"/>
      <c r="EG39" s="417"/>
      <c r="EH39" s="417"/>
      <c r="EI39" s="417"/>
      <c r="EJ39" s="417"/>
      <c r="EK39" s="417"/>
      <c r="EL39" s="417"/>
      <c r="EM39" s="417"/>
      <c r="EN39" s="417"/>
      <c r="EO39" s="417"/>
      <c r="EP39" s="417"/>
      <c r="EQ39" s="417"/>
      <c r="ER39" s="417"/>
      <c r="ES39" s="417"/>
      <c r="ET39" s="417"/>
      <c r="EU39" s="417"/>
    </row>
    <row r="40" spans="1:1008" ht="13.9" customHeight="1" x14ac:dyDescent="0.25">
      <c r="A40" s="431"/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31"/>
      <c r="Q40" s="431"/>
      <c r="R40" s="431"/>
      <c r="S40" s="431"/>
      <c r="T40" s="431"/>
      <c r="U40" s="431"/>
      <c r="V40" s="431"/>
      <c r="W40" s="431"/>
      <c r="X40" s="431"/>
      <c r="Y40" s="431"/>
      <c r="Z40" s="431"/>
      <c r="AA40" s="431"/>
      <c r="AB40" s="431"/>
      <c r="AC40" s="431"/>
      <c r="AD40" s="431"/>
      <c r="AE40" s="431"/>
      <c r="AF40" s="431"/>
      <c r="AG40" s="431"/>
      <c r="AH40" s="431"/>
      <c r="AI40" s="431"/>
      <c r="AJ40" s="431"/>
      <c r="AK40" s="431"/>
      <c r="AL40" s="431"/>
      <c r="AM40" s="431"/>
      <c r="AN40" s="431"/>
      <c r="AO40" s="431"/>
      <c r="AP40" s="431"/>
      <c r="AQ40" s="431"/>
      <c r="AR40" s="431"/>
      <c r="AS40" s="431"/>
      <c r="AT40" s="431"/>
      <c r="AU40" s="431"/>
      <c r="AV40" s="431"/>
      <c r="AW40" s="431"/>
      <c r="AX40" s="431"/>
      <c r="AY40" s="431"/>
      <c r="AZ40" s="431"/>
      <c r="BA40" s="431"/>
      <c r="BB40" s="431"/>
      <c r="BC40" s="431"/>
      <c r="BD40" s="431"/>
      <c r="BE40" s="431"/>
      <c r="BF40" s="431"/>
      <c r="BG40" s="431"/>
      <c r="BH40" s="431"/>
      <c r="BI40" s="431"/>
      <c r="BJ40" s="431"/>
      <c r="BK40" s="431"/>
      <c r="BL40" s="431"/>
      <c r="BM40" s="431"/>
      <c r="BN40" s="431" t="s">
        <v>227</v>
      </c>
      <c r="BO40" s="431"/>
      <c r="BP40" s="431"/>
      <c r="BQ40" s="431"/>
      <c r="BR40" s="431"/>
      <c r="BS40" s="431"/>
      <c r="BT40" s="431"/>
      <c r="BU40" s="431"/>
      <c r="BV40" s="431"/>
      <c r="BW40" s="431"/>
      <c r="BX40" s="431"/>
      <c r="BY40" s="410"/>
      <c r="BZ40" s="410"/>
      <c r="CA40" s="410"/>
      <c r="CB40" s="410"/>
      <c r="CC40" s="410"/>
      <c r="CD40" s="410"/>
      <c r="CE40" s="410"/>
      <c r="CF40" s="410"/>
      <c r="CG40" s="410"/>
      <c r="CH40" s="410"/>
      <c r="CI40" s="410"/>
      <c r="CJ40" s="410"/>
      <c r="CK40" s="410"/>
      <c r="CL40" s="410"/>
      <c r="CM40" s="410"/>
      <c r="CN40" s="410"/>
      <c r="CO40" s="410"/>
      <c r="CP40" s="417">
        <f>SUM(CP34:DR39)</f>
        <v>0</v>
      </c>
      <c r="CQ40" s="417"/>
      <c r="CR40" s="417"/>
      <c r="CS40" s="417"/>
      <c r="CT40" s="417"/>
      <c r="CU40" s="417"/>
      <c r="CV40" s="417"/>
      <c r="CW40" s="417"/>
      <c r="CX40" s="417"/>
      <c r="CY40" s="417"/>
      <c r="CZ40" s="417"/>
      <c r="DA40" s="417"/>
      <c r="DB40" s="417"/>
      <c r="DC40" s="417"/>
      <c r="DD40" s="417"/>
      <c r="DE40" s="417"/>
      <c r="DF40" s="417"/>
      <c r="DG40" s="417"/>
      <c r="DH40" s="417"/>
      <c r="DI40" s="417"/>
      <c r="DJ40" s="417"/>
      <c r="DK40" s="417"/>
      <c r="DL40" s="417"/>
      <c r="DM40" s="417"/>
      <c r="DN40" s="417"/>
      <c r="DO40" s="417"/>
      <c r="DP40" s="417"/>
      <c r="DQ40" s="417"/>
      <c r="DR40" s="417"/>
      <c r="DS40" s="417">
        <f>SUM(DS34:EU39)</f>
        <v>0</v>
      </c>
      <c r="DT40" s="417"/>
      <c r="DU40" s="417"/>
      <c r="DV40" s="417"/>
      <c r="DW40" s="417"/>
      <c r="DX40" s="417"/>
      <c r="DY40" s="417"/>
      <c r="DZ40" s="417"/>
      <c r="EA40" s="417"/>
      <c r="EB40" s="417"/>
      <c r="EC40" s="417"/>
      <c r="ED40" s="417"/>
      <c r="EE40" s="417"/>
      <c r="EF40" s="417"/>
      <c r="EG40" s="417"/>
      <c r="EH40" s="417"/>
      <c r="EI40" s="417"/>
      <c r="EJ40" s="417"/>
      <c r="EK40" s="417"/>
      <c r="EL40" s="417"/>
      <c r="EM40" s="417"/>
      <c r="EN40" s="417"/>
      <c r="EO40" s="417"/>
      <c r="EP40" s="417"/>
      <c r="EQ40" s="417"/>
      <c r="ER40" s="417"/>
      <c r="ES40" s="417"/>
      <c r="ET40" s="417"/>
      <c r="EU40" s="417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</row>
    <row r="41" spans="1:1008" ht="11.1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 s="70"/>
      <c r="EE41" s="70"/>
      <c r="EF41" s="70" t="s">
        <v>228</v>
      </c>
      <c r="EG41"/>
      <c r="EH41" s="437"/>
      <c r="EI41" s="437"/>
      <c r="EJ41" s="437"/>
      <c r="EK41" s="437"/>
      <c r="EL41" s="437"/>
      <c r="EM41" s="437"/>
      <c r="EN41" s="437"/>
      <c r="EO41" s="437"/>
      <c r="EP41" s="437"/>
      <c r="EQ41" s="437"/>
      <c r="ER41" s="437"/>
      <c r="ES41" s="437"/>
      <c r="ET41" s="437"/>
      <c r="EU41" s="437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</row>
    <row r="42" spans="1:1008" ht="11.1" customHeight="1" x14ac:dyDescent="0.25">
      <c r="A42" s="61" t="s">
        <v>229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  <c r="AK42" s="403"/>
      <c r="AL42" s="403"/>
      <c r="AM42" s="403"/>
      <c r="AN42" s="403"/>
      <c r="AO42" s="436" t="s">
        <v>434</v>
      </c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6"/>
      <c r="BF42" s="436"/>
      <c r="BG42" s="436"/>
      <c r="BH42" s="436"/>
      <c r="BI42" s="436"/>
      <c r="BJ42" s="436"/>
      <c r="BK42" s="436"/>
      <c r="BL42" s="436"/>
      <c r="BM42" s="436"/>
      <c r="BN42" s="436"/>
      <c r="BO42" s="436"/>
      <c r="BP42" s="436"/>
      <c r="BQ42" s="436"/>
      <c r="BR42" s="436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 s="70"/>
      <c r="EE42" s="70"/>
      <c r="EF42" s="70" t="s">
        <v>230</v>
      </c>
      <c r="EG42" s="75"/>
      <c r="EH42" s="431"/>
      <c r="EI42" s="431"/>
      <c r="EJ42" s="431"/>
      <c r="EK42" s="431"/>
      <c r="EL42" s="431"/>
      <c r="EM42" s="431"/>
      <c r="EN42" s="431"/>
      <c r="EO42" s="431"/>
      <c r="EP42" s="431"/>
      <c r="EQ42" s="431"/>
      <c r="ER42" s="431"/>
      <c r="ES42" s="431"/>
      <c r="ET42" s="431"/>
      <c r="EU42" s="431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</row>
    <row r="43" spans="1:1008" s="66" customFormat="1" ht="11.1" customHeight="1" x14ac:dyDescent="0.2">
      <c r="T43" s="401" t="s">
        <v>95</v>
      </c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01"/>
      <c r="BC43" s="401"/>
      <c r="BD43" s="401"/>
      <c r="BE43" s="401"/>
      <c r="BF43" s="401"/>
      <c r="BG43" s="401"/>
      <c r="BH43" s="401"/>
      <c r="BI43" s="401"/>
      <c r="BJ43" s="401"/>
      <c r="BK43" s="401"/>
      <c r="BL43" s="401"/>
      <c r="BM43" s="401"/>
      <c r="BN43" s="401"/>
      <c r="BO43" s="401"/>
      <c r="BP43" s="401"/>
    </row>
    <row r="44" spans="1:1008" ht="11.1" customHeight="1" x14ac:dyDescent="0.25">
      <c r="A44" s="61" t="s">
        <v>231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/>
      <c r="BR44"/>
      <c r="BS44"/>
      <c r="BT44"/>
      <c r="BU44"/>
      <c r="BV44"/>
      <c r="BW44"/>
      <c r="BX44"/>
      <c r="BY44"/>
      <c r="BZ44" s="439"/>
      <c r="CA44" s="439"/>
      <c r="CB44" s="439"/>
      <c r="CC44" s="439"/>
      <c r="CD44" s="439"/>
      <c r="CE44" s="439"/>
      <c r="CF44" s="439"/>
      <c r="CG44" s="439"/>
      <c r="CH44" s="439"/>
      <c r="CI44" s="439"/>
      <c r="CJ44" s="439"/>
      <c r="CK44" s="439"/>
      <c r="CL44" s="439"/>
      <c r="CM44" s="439"/>
      <c r="CN44" s="439"/>
      <c r="CO44" s="439"/>
      <c r="CP44" s="439"/>
      <c r="CQ44" s="439"/>
      <c r="CR44" s="439"/>
      <c r="CS44" s="439"/>
      <c r="CT44" s="439"/>
      <c r="CU44" s="439"/>
      <c r="CV44" s="439"/>
      <c r="CW44" s="439"/>
      <c r="CX44" s="439"/>
      <c r="CY44" s="439"/>
      <c r="CZ44" s="439"/>
      <c r="DA44" s="439"/>
      <c r="DB44" s="439"/>
      <c r="DC44" s="439"/>
      <c r="DD44" s="439"/>
      <c r="DE44" s="439"/>
      <c r="DF44" s="439"/>
      <c r="DG44" s="439"/>
      <c r="DH44" s="439"/>
      <c r="DI44" s="439"/>
      <c r="DJ44" s="439"/>
      <c r="DK44" s="439"/>
      <c r="DL44" s="439"/>
      <c r="DM44" s="439"/>
      <c r="DN44" s="439"/>
      <c r="DO44" s="439"/>
      <c r="DP44" s="439"/>
      <c r="DQ44" s="439"/>
      <c r="DR44" s="439"/>
      <c r="DS44" s="439"/>
      <c r="DT44" s="439"/>
      <c r="DU44" s="439"/>
      <c r="DV44" s="439"/>
      <c r="DW44" s="439"/>
      <c r="DX44" s="439"/>
      <c r="DY44" s="439"/>
      <c r="DZ44" s="439"/>
      <c r="EA44" s="439"/>
      <c r="EB44" s="439"/>
      <c r="EC44" s="439"/>
      <c r="ED44" s="439"/>
      <c r="EE44" s="439"/>
      <c r="EF44" s="439"/>
      <c r="EG44" s="439"/>
      <c r="EH44" s="439"/>
      <c r="EI44" s="439"/>
      <c r="EJ44" s="439"/>
      <c r="EK44" s="439"/>
      <c r="EL44" s="439"/>
      <c r="EM44" s="439"/>
      <c r="EN44" s="439"/>
      <c r="EO44" s="439"/>
      <c r="EP44" s="439"/>
      <c r="EQ44" s="439"/>
      <c r="ER44" s="439"/>
      <c r="ES44" s="439"/>
      <c r="ET44" s="439"/>
      <c r="EU44" s="439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</row>
    <row r="45" spans="1:1008" ht="11.1" customHeight="1" x14ac:dyDescent="0.25">
      <c r="A45" s="61" t="s">
        <v>232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/>
      <c r="BR45"/>
      <c r="BS45"/>
      <c r="BT45"/>
      <c r="BU45"/>
      <c r="BV45"/>
      <c r="BW45"/>
      <c r="BX45"/>
      <c r="BY45"/>
      <c r="BZ45" s="438"/>
      <c r="CA45" s="438"/>
      <c r="CB45" s="438"/>
      <c r="CC45" s="438"/>
      <c r="CD45" s="438"/>
      <c r="CE45" s="438"/>
      <c r="CF45" s="438"/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/>
      <c r="CX45" s="438"/>
      <c r="CY45" s="438"/>
      <c r="CZ45" s="438"/>
      <c r="DA45" s="438"/>
      <c r="DB45" s="438"/>
      <c r="DC45" s="438"/>
      <c r="DD45" s="438"/>
      <c r="DE45" s="438"/>
      <c r="DF45" s="438"/>
      <c r="DG45" s="438"/>
      <c r="DH45" s="438"/>
      <c r="DI45" s="438"/>
      <c r="DJ45" s="438"/>
      <c r="DK45" s="438"/>
      <c r="DL45" s="438"/>
      <c r="DM45" s="438"/>
      <c r="DN45" s="438"/>
      <c r="DO45" s="438"/>
      <c r="DP45" s="438"/>
      <c r="DQ45" s="438"/>
      <c r="DR45" s="438"/>
      <c r="DS45" s="438"/>
      <c r="DT45" s="438"/>
      <c r="DU45" s="438"/>
      <c r="DV45" s="438"/>
      <c r="DW45" s="438"/>
      <c r="DX45" s="438"/>
      <c r="DY45" s="438"/>
      <c r="DZ45" s="438"/>
      <c r="EA45" s="438"/>
      <c r="EB45" s="438"/>
      <c r="EC45" s="438"/>
      <c r="ED45" s="438"/>
      <c r="EE45" s="438"/>
      <c r="EF45" s="438"/>
      <c r="EG45" s="438"/>
      <c r="EH45" s="438"/>
      <c r="EI45" s="438"/>
      <c r="EJ45" s="438"/>
      <c r="EK45" s="438"/>
      <c r="EL45" s="438"/>
      <c r="EM45" s="438"/>
      <c r="EN45" s="438"/>
      <c r="EO45" s="438"/>
      <c r="EP45" s="438"/>
      <c r="EQ45" s="438"/>
      <c r="ER45" s="438"/>
      <c r="ES45" s="438"/>
      <c r="ET45" s="438"/>
      <c r="EU45" s="438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</row>
    <row r="46" spans="1:1008" ht="11.1" customHeight="1" x14ac:dyDescent="0.25">
      <c r="A46" s="61" t="s">
        <v>233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403"/>
      <c r="U46" s="403"/>
      <c r="V46" s="403"/>
      <c r="W46" s="403"/>
      <c r="X46" s="403"/>
      <c r="Y46" s="403"/>
      <c r="Z46" s="403"/>
      <c r="AA46" s="403"/>
      <c r="AB46" s="403"/>
      <c r="AC46" s="403"/>
      <c r="AD46" s="403"/>
      <c r="AE46" s="403"/>
      <c r="AF46" s="403"/>
      <c r="AG46" s="403"/>
      <c r="AH46" s="403"/>
      <c r="AI46" s="403"/>
      <c r="AJ46" s="403"/>
      <c r="AK46" s="403"/>
      <c r="AL46" s="403"/>
      <c r="AM46" s="403"/>
      <c r="AN46" s="403"/>
      <c r="AO46" s="403" t="s">
        <v>326</v>
      </c>
      <c r="AP46" s="403"/>
      <c r="AQ46" s="403"/>
      <c r="AR46" s="403"/>
      <c r="AS46" s="403"/>
      <c r="AT46" s="403"/>
      <c r="AU46" s="403"/>
      <c r="AV46" s="403"/>
      <c r="AW46" s="403"/>
      <c r="AX46" s="403"/>
      <c r="AY46" s="403"/>
      <c r="AZ46" s="403"/>
      <c r="BA46" s="403"/>
      <c r="BB46" s="403"/>
      <c r="BC46" s="403"/>
      <c r="BD46" s="403"/>
      <c r="BE46" s="403"/>
      <c r="BF46" s="403"/>
      <c r="BG46" s="403"/>
      <c r="BH46" s="403"/>
      <c r="BI46" s="403"/>
      <c r="BJ46" s="403"/>
      <c r="BK46" s="403"/>
      <c r="BL46" s="403"/>
      <c r="BM46" s="403"/>
      <c r="BN46" s="403"/>
      <c r="BO46" s="403"/>
      <c r="BP46" s="403"/>
      <c r="BQ46"/>
      <c r="BR46"/>
      <c r="BS46"/>
      <c r="BT46"/>
      <c r="BU46"/>
      <c r="BV46"/>
      <c r="BW46"/>
      <c r="BX46"/>
      <c r="BY46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90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</row>
    <row r="47" spans="1:1008" ht="11.1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401" t="s">
        <v>95</v>
      </c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01"/>
      <c r="AU47" s="401"/>
      <c r="AV47" s="401"/>
      <c r="AW47" s="401"/>
      <c r="AX47" s="401"/>
      <c r="AY47" s="401"/>
      <c r="AZ47" s="401"/>
      <c r="BA47" s="401"/>
      <c r="BB47" s="401"/>
      <c r="BC47" s="401"/>
      <c r="BD47" s="401"/>
      <c r="BE47" s="401"/>
      <c r="BF47" s="401"/>
      <c r="BG47" s="401"/>
      <c r="BH47" s="401"/>
      <c r="BI47" s="401"/>
      <c r="BJ47" s="401"/>
      <c r="BK47" s="401"/>
      <c r="BL47" s="401"/>
      <c r="BM47" s="401"/>
      <c r="BN47" s="401"/>
      <c r="BO47" s="401"/>
      <c r="BP47" s="401"/>
      <c r="BQ47"/>
      <c r="BR47"/>
      <c r="BS47"/>
      <c r="BT47"/>
      <c r="BU47"/>
      <c r="BV47"/>
      <c r="BW47"/>
      <c r="BX47"/>
      <c r="BY47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435"/>
      <c r="CL47" s="435"/>
      <c r="CM47" s="435"/>
      <c r="CN47" s="435"/>
      <c r="CO47" s="435"/>
      <c r="CP47" s="435"/>
      <c r="CQ47" s="435"/>
      <c r="CR47" s="435"/>
      <c r="CS47" s="435"/>
      <c r="CT47" s="435"/>
      <c r="CU47" s="435"/>
      <c r="CV47" s="435"/>
      <c r="CW47" s="435"/>
      <c r="CX47" s="435"/>
      <c r="CY47" s="435"/>
      <c r="CZ47" s="435"/>
      <c r="DA47" s="61"/>
      <c r="DB47" s="403"/>
      <c r="DC47" s="403"/>
      <c r="DD47" s="403"/>
      <c r="DE47" s="403"/>
      <c r="DF47" s="403"/>
      <c r="DG47" s="403"/>
      <c r="DH47" s="403"/>
      <c r="DI47" s="403"/>
      <c r="DJ47" s="403"/>
      <c r="DK47" s="403"/>
      <c r="DL47" s="403"/>
      <c r="DM47" s="61"/>
      <c r="DN47" s="403"/>
      <c r="DO47" s="403"/>
      <c r="DP47" s="403"/>
      <c r="DQ47" s="403"/>
      <c r="DR47" s="403"/>
      <c r="DS47" s="403"/>
      <c r="DT47" s="403"/>
      <c r="DU47" s="403"/>
      <c r="DV47" s="403"/>
      <c r="DW47" s="403"/>
      <c r="DX47" s="403"/>
      <c r="DY47" s="403"/>
      <c r="DZ47" s="403"/>
      <c r="EA47" s="403"/>
      <c r="EB47" s="403"/>
      <c r="EC47" s="403"/>
      <c r="ED47" s="403"/>
      <c r="EE47" s="403"/>
      <c r="EF47" s="403"/>
      <c r="EG47" s="61"/>
      <c r="EH47" s="408"/>
      <c r="EI47" s="408"/>
      <c r="EJ47" s="408"/>
      <c r="EK47" s="408"/>
      <c r="EL47" s="408"/>
      <c r="EM47" s="408"/>
      <c r="EN47" s="408"/>
      <c r="EO47" s="408"/>
      <c r="EP47" s="408"/>
      <c r="EQ47" s="408"/>
      <c r="ER47" s="408"/>
      <c r="ES47" s="408"/>
      <c r="ET47" s="61"/>
      <c r="EU47" s="90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</row>
    <row r="48" spans="1:1008" ht="11.1" customHeight="1" x14ac:dyDescent="0.25">
      <c r="A48" s="61" t="s">
        <v>234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/>
      <c r="BR48"/>
      <c r="BS48"/>
      <c r="BT48"/>
      <c r="BU48"/>
      <c r="BV48"/>
      <c r="BW48"/>
      <c r="BX48"/>
      <c r="BY48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434" t="s">
        <v>236</v>
      </c>
      <c r="CL48" s="434"/>
      <c r="CM48" s="434"/>
      <c r="CN48" s="434"/>
      <c r="CO48" s="434"/>
      <c r="CP48" s="434"/>
      <c r="CQ48" s="434"/>
      <c r="CR48" s="434"/>
      <c r="CS48" s="434"/>
      <c r="CT48" s="434"/>
      <c r="CU48" s="434"/>
      <c r="CV48" s="434"/>
      <c r="CW48" s="434"/>
      <c r="CX48" s="434"/>
      <c r="CY48" s="434"/>
      <c r="CZ48" s="434"/>
      <c r="DA48" s="83"/>
      <c r="DB48" s="434" t="s">
        <v>95</v>
      </c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83"/>
      <c r="DN48" s="434" t="s">
        <v>96</v>
      </c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83"/>
      <c r="EH48" s="434" t="s">
        <v>237</v>
      </c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91"/>
      <c r="EU48" s="90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</row>
    <row r="49" spans="1:1008" ht="11.1" customHeight="1" x14ac:dyDescent="0.25">
      <c r="A49" s="61" t="s">
        <v>235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/>
      <c r="P49"/>
      <c r="Q49"/>
      <c r="R49"/>
      <c r="S49"/>
      <c r="T49" s="435"/>
      <c r="U49" s="435"/>
      <c r="V49" s="435"/>
      <c r="W49" s="435"/>
      <c r="X49" s="435"/>
      <c r="Y49" s="435"/>
      <c r="Z49" s="435"/>
      <c r="AA49" s="435"/>
      <c r="AB49" s="435"/>
      <c r="AC49" s="435"/>
      <c r="AD49" s="435"/>
      <c r="AE49" s="435"/>
      <c r="AF49" s="435"/>
      <c r="AG49" s="435"/>
      <c r="AH49" s="435"/>
      <c r="AI49" s="435"/>
      <c r="AJ49" s="61"/>
      <c r="AK49" s="403"/>
      <c r="AL49" s="403"/>
      <c r="AM49" s="403"/>
      <c r="AN49" s="403"/>
      <c r="AO49" s="403"/>
      <c r="AP49" s="61"/>
      <c r="AQ49" s="403" t="s">
        <v>435</v>
      </c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3"/>
      <c r="BC49" s="403"/>
      <c r="BD49" s="403"/>
      <c r="BE49" s="403"/>
      <c r="BF49" s="403"/>
      <c r="BG49" s="403"/>
      <c r="BH49" s="403"/>
      <c r="BI49" s="61"/>
      <c r="BJ49" s="408" t="s">
        <v>238</v>
      </c>
      <c r="BK49" s="408"/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/>
      <c r="BW49"/>
      <c r="BX49"/>
      <c r="BY49"/>
      <c r="BZ49" s="408"/>
      <c r="CA49" s="408"/>
      <c r="CB49" s="408"/>
      <c r="CC49" s="408"/>
      <c r="CD49" s="405" t="s">
        <v>193</v>
      </c>
      <c r="CE49" s="405"/>
      <c r="CF49" s="408"/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7">
        <v>20</v>
      </c>
      <c r="DD49" s="407"/>
      <c r="DE49" s="407"/>
      <c r="DF49" s="407"/>
      <c r="DG49" s="409"/>
      <c r="DH49" s="409"/>
      <c r="DI49" s="409"/>
      <c r="DJ49" s="405" t="s">
        <v>194</v>
      </c>
      <c r="DK49" s="405"/>
      <c r="DL49" s="405"/>
      <c r="DM49"/>
      <c r="DN49" s="61"/>
      <c r="DO49" s="61"/>
      <c r="DP49" s="61"/>
      <c r="DQ49" s="61"/>
      <c r="DR49"/>
      <c r="DS49"/>
      <c r="DT49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90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</row>
    <row r="50" spans="1:1008" s="66" customFormat="1" ht="11.1" customHeight="1" x14ac:dyDescent="0.2">
      <c r="T50" s="434" t="s">
        <v>236</v>
      </c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83"/>
      <c r="AK50" s="434" t="s">
        <v>95</v>
      </c>
      <c r="AL50" s="434"/>
      <c r="AM50" s="434"/>
      <c r="AN50" s="434"/>
      <c r="AO50" s="434"/>
      <c r="AP50" s="83"/>
      <c r="AQ50" s="434" t="s">
        <v>96</v>
      </c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83"/>
      <c r="BJ50" s="434" t="s">
        <v>237</v>
      </c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3"/>
    </row>
    <row r="51" spans="1:1008" s="61" customFormat="1" ht="11.1" customHeight="1" x14ac:dyDescent="0.2">
      <c r="A51" s="407" t="s">
        <v>193</v>
      </c>
      <c r="B51" s="407"/>
      <c r="C51" s="408"/>
      <c r="D51" s="408"/>
      <c r="E51" s="408"/>
      <c r="F51" s="408"/>
      <c r="G51" s="408"/>
      <c r="H51" s="405" t="s">
        <v>193</v>
      </c>
      <c r="I51" s="405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7">
        <v>20</v>
      </c>
      <c r="AH51" s="407"/>
      <c r="AI51" s="407"/>
      <c r="AJ51" s="407"/>
      <c r="AK51" s="409" t="s">
        <v>349</v>
      </c>
      <c r="AL51" s="409"/>
      <c r="AM51" s="409"/>
      <c r="AN51" s="61" t="s">
        <v>194</v>
      </c>
    </row>
  </sheetData>
  <mergeCells count="146">
    <mergeCell ref="BZ44:EU44"/>
    <mergeCell ref="BY37:CO37"/>
    <mergeCell ref="DS40:EU40"/>
    <mergeCell ref="EH41:EU41"/>
    <mergeCell ref="A38:AQ38"/>
    <mergeCell ref="AR38:BB38"/>
    <mergeCell ref="DS38:EU38"/>
    <mergeCell ref="T50:AI50"/>
    <mergeCell ref="AK50:AO50"/>
    <mergeCell ref="AQ50:BH50"/>
    <mergeCell ref="BJ50:BU50"/>
    <mergeCell ref="CK48:CZ48"/>
    <mergeCell ref="DB48:DL48"/>
    <mergeCell ref="BZ45:EU45"/>
    <mergeCell ref="T46:AN46"/>
    <mergeCell ref="AO46:BP46"/>
    <mergeCell ref="T47:AN47"/>
    <mergeCell ref="AO47:BP47"/>
    <mergeCell ref="CK47:CZ47"/>
    <mergeCell ref="DB47:DL47"/>
    <mergeCell ref="DN47:EF47"/>
    <mergeCell ref="EH47:ES47"/>
    <mergeCell ref="DC49:DF49"/>
    <mergeCell ref="DG49:DI49"/>
    <mergeCell ref="BZ49:CC49"/>
    <mergeCell ref="DJ49:DL49"/>
    <mergeCell ref="AO42:BR42"/>
    <mergeCell ref="DN48:EF48"/>
    <mergeCell ref="CD49:CE49"/>
    <mergeCell ref="CF49:DB49"/>
    <mergeCell ref="DS35:EU35"/>
    <mergeCell ref="A36:AQ36"/>
    <mergeCell ref="AR36:BB36"/>
    <mergeCell ref="BC36:BM36"/>
    <mergeCell ref="BN36:BX36"/>
    <mergeCell ref="BY36:CO36"/>
    <mergeCell ref="CP36:DR36"/>
    <mergeCell ref="DS36:EU36"/>
    <mergeCell ref="CP40:DR40"/>
    <mergeCell ref="AR39:BB39"/>
    <mergeCell ref="BC39:BM39"/>
    <mergeCell ref="BN39:BX39"/>
    <mergeCell ref="BY39:CO39"/>
    <mergeCell ref="CP39:DR39"/>
    <mergeCell ref="DS39:EU39"/>
    <mergeCell ref="A37:AQ37"/>
    <mergeCell ref="AR37:BB37"/>
    <mergeCell ref="BC37:BM37"/>
    <mergeCell ref="BN37:BX37"/>
    <mergeCell ref="T49:AI49"/>
    <mergeCell ref="AK49:AO49"/>
    <mergeCell ref="AQ49:BH49"/>
    <mergeCell ref="BJ49:BU49"/>
    <mergeCell ref="A51:B51"/>
    <mergeCell ref="C51:G51"/>
    <mergeCell ref="H51:I51"/>
    <mergeCell ref="J51:AF51"/>
    <mergeCell ref="AG51:AJ51"/>
    <mergeCell ref="AK51:AM51"/>
    <mergeCell ref="DS34:EU34"/>
    <mergeCell ref="EH48:ES48"/>
    <mergeCell ref="A33:AQ33"/>
    <mergeCell ref="AR33:BB33"/>
    <mergeCell ref="BC33:BM33"/>
    <mergeCell ref="BN33:BX33"/>
    <mergeCell ref="BY33:CO33"/>
    <mergeCell ref="CP33:DR33"/>
    <mergeCell ref="AO43:BP43"/>
    <mergeCell ref="A40:AQ40"/>
    <mergeCell ref="T42:AN42"/>
    <mergeCell ref="EH42:EU42"/>
    <mergeCell ref="AR40:BB40"/>
    <mergeCell ref="BC40:BM40"/>
    <mergeCell ref="BN40:BX40"/>
    <mergeCell ref="BY40:CO40"/>
    <mergeCell ref="A39:AQ39"/>
    <mergeCell ref="CP37:DR37"/>
    <mergeCell ref="DS37:EU37"/>
    <mergeCell ref="T43:AN43"/>
    <mergeCell ref="BC38:BM38"/>
    <mergeCell ref="BN38:BX38"/>
    <mergeCell ref="BY38:CO38"/>
    <mergeCell ref="CP38:DR38"/>
    <mergeCell ref="BA17:BY17"/>
    <mergeCell ref="AR35:BB35"/>
    <mergeCell ref="EH25:EU25"/>
    <mergeCell ref="L26:AV26"/>
    <mergeCell ref="A28:AQ32"/>
    <mergeCell ref="AR28:BB32"/>
    <mergeCell ref="BC28:BM32"/>
    <mergeCell ref="BN28:CO28"/>
    <mergeCell ref="CP28:EU31"/>
    <mergeCell ref="BN29:CO29"/>
    <mergeCell ref="BN30:CO30"/>
    <mergeCell ref="BN32:BX32"/>
    <mergeCell ref="BY32:CO32"/>
    <mergeCell ref="CP32:DR32"/>
    <mergeCell ref="DS32:EU32"/>
    <mergeCell ref="BC35:BM35"/>
    <mergeCell ref="BN35:BX35"/>
    <mergeCell ref="DS33:EU33"/>
    <mergeCell ref="A34:AQ34"/>
    <mergeCell ref="AR34:BB34"/>
    <mergeCell ref="BC34:BM34"/>
    <mergeCell ref="BN34:BX34"/>
    <mergeCell ref="BY34:CO34"/>
    <mergeCell ref="CP34:DR34"/>
    <mergeCell ref="BY35:CO35"/>
    <mergeCell ref="EH11:ET11"/>
    <mergeCell ref="EH19:EU19"/>
    <mergeCell ref="AR20:DS21"/>
    <mergeCell ref="EH20:EU20"/>
    <mergeCell ref="EH21:EU21"/>
    <mergeCell ref="L25:AV25"/>
    <mergeCell ref="CP35:DR35"/>
    <mergeCell ref="B10:EG10"/>
    <mergeCell ref="EH10:EU10"/>
    <mergeCell ref="EH12:EU12"/>
    <mergeCell ref="AQ13:AU13"/>
    <mergeCell ref="AV13:AZ13"/>
    <mergeCell ref="BA13:BB13"/>
    <mergeCell ref="BC13:BY13"/>
    <mergeCell ref="AJ11:CH11"/>
    <mergeCell ref="AR19:DS19"/>
    <mergeCell ref="A35:AQ35"/>
    <mergeCell ref="AR22:DS23"/>
    <mergeCell ref="EH22:EU24"/>
    <mergeCell ref="EH13:EU13"/>
    <mergeCell ref="AR14:DT15"/>
    <mergeCell ref="EH14:EU15"/>
    <mergeCell ref="EH16:EU18"/>
    <mergeCell ref="CB1:EU1"/>
    <mergeCell ref="CB3:EU3"/>
    <mergeCell ref="CB4:EU4"/>
    <mergeCell ref="CB5:EU5"/>
    <mergeCell ref="CB6:CW6"/>
    <mergeCell ref="CB7:CW7"/>
    <mergeCell ref="DK7:EU7"/>
    <mergeCell ref="DM8:DO8"/>
    <mergeCell ref="B9:DZ9"/>
    <mergeCell ref="BZ8:CA8"/>
    <mergeCell ref="CB8:CF8"/>
    <mergeCell ref="CG8:CH8"/>
    <mergeCell ref="CI8:DE8"/>
    <mergeCell ref="DF8:DI8"/>
    <mergeCell ref="DJ8:DL8"/>
  </mergeCells>
  <pageMargins left="0.70866141732283472" right="0.70866141732283472" top="0.19685039370078741" bottom="0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95"/>
  <sheetViews>
    <sheetView topLeftCell="A55" zoomScale="70" zoomScaleNormal="70" workbookViewId="0">
      <selection activeCell="E2" sqref="E2"/>
    </sheetView>
  </sheetViews>
  <sheetFormatPr defaultColWidth="11.5703125" defaultRowHeight="15" x14ac:dyDescent="0.25"/>
  <cols>
    <col min="1" max="1" width="4.140625" customWidth="1"/>
    <col min="2" max="2" width="45.7109375" customWidth="1"/>
    <col min="3" max="3" width="17" customWidth="1"/>
    <col min="4" max="4" width="18.5703125" customWidth="1"/>
    <col min="5" max="5" width="24" style="297" customWidth="1"/>
    <col min="6" max="6" width="9.85546875" customWidth="1"/>
    <col min="7" max="7" width="16.5703125" customWidth="1"/>
    <col min="8" max="8" width="8.28515625" customWidth="1"/>
    <col min="9" max="9" width="13.5703125" customWidth="1"/>
    <col min="10" max="10" width="15.42578125" customWidth="1"/>
    <col min="11" max="11" width="18.7109375" customWidth="1"/>
    <col min="12" max="12" width="9.7109375" customWidth="1"/>
    <col min="13" max="13" width="14.140625" customWidth="1"/>
    <col min="14" max="14" width="12.5703125" customWidth="1"/>
    <col min="15" max="15" width="14.85546875" customWidth="1"/>
    <col min="16" max="16" width="17.140625" customWidth="1"/>
    <col min="250" max="250" width="0" hidden="1" customWidth="1"/>
    <col min="252" max="252" width="29.85546875" customWidth="1"/>
    <col min="506" max="506" width="0" hidden="1" customWidth="1"/>
    <col min="508" max="508" width="29.85546875" customWidth="1"/>
    <col min="762" max="762" width="0" hidden="1" customWidth="1"/>
    <col min="764" max="764" width="29.85546875" customWidth="1"/>
    <col min="1018" max="1018" width="0" hidden="1" customWidth="1"/>
    <col min="1020" max="1020" width="29.85546875" customWidth="1"/>
    <col min="1274" max="1274" width="0" hidden="1" customWidth="1"/>
    <col min="1276" max="1276" width="29.85546875" customWidth="1"/>
    <col min="1530" max="1530" width="0" hidden="1" customWidth="1"/>
    <col min="1532" max="1532" width="29.85546875" customWidth="1"/>
    <col min="1786" max="1786" width="0" hidden="1" customWidth="1"/>
    <col min="1788" max="1788" width="29.85546875" customWidth="1"/>
    <col min="2042" max="2042" width="0" hidden="1" customWidth="1"/>
    <col min="2044" max="2044" width="29.85546875" customWidth="1"/>
    <col min="2298" max="2298" width="0" hidden="1" customWidth="1"/>
    <col min="2300" max="2300" width="29.85546875" customWidth="1"/>
    <col min="2554" max="2554" width="0" hidden="1" customWidth="1"/>
    <col min="2556" max="2556" width="29.85546875" customWidth="1"/>
    <col min="2810" max="2810" width="0" hidden="1" customWidth="1"/>
    <col min="2812" max="2812" width="29.85546875" customWidth="1"/>
    <col min="3066" max="3066" width="0" hidden="1" customWidth="1"/>
    <col min="3068" max="3068" width="29.85546875" customWidth="1"/>
    <col min="3322" max="3322" width="0" hidden="1" customWidth="1"/>
    <col min="3324" max="3324" width="29.85546875" customWidth="1"/>
    <col min="3578" max="3578" width="0" hidden="1" customWidth="1"/>
    <col min="3580" max="3580" width="29.85546875" customWidth="1"/>
    <col min="3834" max="3834" width="0" hidden="1" customWidth="1"/>
    <col min="3836" max="3836" width="29.85546875" customWidth="1"/>
    <col min="4090" max="4090" width="0" hidden="1" customWidth="1"/>
    <col min="4092" max="4092" width="29.85546875" customWidth="1"/>
    <col min="4346" max="4346" width="0" hidden="1" customWidth="1"/>
    <col min="4348" max="4348" width="29.85546875" customWidth="1"/>
    <col min="4602" max="4602" width="0" hidden="1" customWidth="1"/>
    <col min="4604" max="4604" width="29.85546875" customWidth="1"/>
    <col min="4858" max="4858" width="0" hidden="1" customWidth="1"/>
    <col min="4860" max="4860" width="29.85546875" customWidth="1"/>
    <col min="5114" max="5114" width="0" hidden="1" customWidth="1"/>
    <col min="5116" max="5116" width="29.85546875" customWidth="1"/>
    <col min="5370" max="5370" width="0" hidden="1" customWidth="1"/>
    <col min="5372" max="5372" width="29.85546875" customWidth="1"/>
    <col min="5626" max="5626" width="0" hidden="1" customWidth="1"/>
    <col min="5628" max="5628" width="29.85546875" customWidth="1"/>
    <col min="5882" max="5882" width="0" hidden="1" customWidth="1"/>
    <col min="5884" max="5884" width="29.85546875" customWidth="1"/>
    <col min="6138" max="6138" width="0" hidden="1" customWidth="1"/>
    <col min="6140" max="6140" width="29.85546875" customWidth="1"/>
    <col min="6394" max="6394" width="0" hidden="1" customWidth="1"/>
    <col min="6396" max="6396" width="29.85546875" customWidth="1"/>
    <col min="6650" max="6650" width="0" hidden="1" customWidth="1"/>
    <col min="6652" max="6652" width="29.85546875" customWidth="1"/>
    <col min="6906" max="6906" width="0" hidden="1" customWidth="1"/>
    <col min="6908" max="6908" width="29.85546875" customWidth="1"/>
    <col min="7162" max="7162" width="0" hidden="1" customWidth="1"/>
    <col min="7164" max="7164" width="29.85546875" customWidth="1"/>
    <col min="7418" max="7418" width="0" hidden="1" customWidth="1"/>
    <col min="7420" max="7420" width="29.85546875" customWidth="1"/>
    <col min="7674" max="7674" width="0" hidden="1" customWidth="1"/>
    <col min="7676" max="7676" width="29.85546875" customWidth="1"/>
    <col min="7930" max="7930" width="0" hidden="1" customWidth="1"/>
    <col min="7932" max="7932" width="29.85546875" customWidth="1"/>
    <col min="8186" max="8186" width="0" hidden="1" customWidth="1"/>
    <col min="8188" max="8188" width="29.85546875" customWidth="1"/>
    <col min="8442" max="8442" width="0" hidden="1" customWidth="1"/>
    <col min="8444" max="8444" width="29.85546875" customWidth="1"/>
    <col min="8698" max="8698" width="0" hidden="1" customWidth="1"/>
    <col min="8700" max="8700" width="29.85546875" customWidth="1"/>
    <col min="8954" max="8954" width="0" hidden="1" customWidth="1"/>
    <col min="8956" max="8956" width="29.85546875" customWidth="1"/>
    <col min="9210" max="9210" width="0" hidden="1" customWidth="1"/>
    <col min="9212" max="9212" width="29.85546875" customWidth="1"/>
    <col min="9466" max="9466" width="0" hidden="1" customWidth="1"/>
    <col min="9468" max="9468" width="29.85546875" customWidth="1"/>
    <col min="9722" max="9722" width="0" hidden="1" customWidth="1"/>
    <col min="9724" max="9724" width="29.85546875" customWidth="1"/>
    <col min="9978" max="9978" width="0" hidden="1" customWidth="1"/>
    <col min="9980" max="9980" width="29.85546875" customWidth="1"/>
    <col min="10234" max="10234" width="0" hidden="1" customWidth="1"/>
    <col min="10236" max="10236" width="29.85546875" customWidth="1"/>
    <col min="10490" max="10490" width="0" hidden="1" customWidth="1"/>
    <col min="10492" max="10492" width="29.85546875" customWidth="1"/>
    <col min="10746" max="10746" width="0" hidden="1" customWidth="1"/>
    <col min="10748" max="10748" width="29.85546875" customWidth="1"/>
    <col min="11002" max="11002" width="0" hidden="1" customWidth="1"/>
    <col min="11004" max="11004" width="29.85546875" customWidth="1"/>
    <col min="11258" max="11258" width="0" hidden="1" customWidth="1"/>
    <col min="11260" max="11260" width="29.85546875" customWidth="1"/>
    <col min="11514" max="11514" width="0" hidden="1" customWidth="1"/>
    <col min="11516" max="11516" width="29.85546875" customWidth="1"/>
    <col min="11770" max="11770" width="0" hidden="1" customWidth="1"/>
    <col min="11772" max="11772" width="29.85546875" customWidth="1"/>
    <col min="12026" max="12026" width="0" hidden="1" customWidth="1"/>
    <col min="12028" max="12028" width="29.85546875" customWidth="1"/>
    <col min="12282" max="12282" width="0" hidden="1" customWidth="1"/>
    <col min="12284" max="12284" width="29.85546875" customWidth="1"/>
    <col min="12538" max="12538" width="0" hidden="1" customWidth="1"/>
    <col min="12540" max="12540" width="29.85546875" customWidth="1"/>
    <col min="12794" max="12794" width="0" hidden="1" customWidth="1"/>
    <col min="12796" max="12796" width="29.85546875" customWidth="1"/>
    <col min="13050" max="13050" width="0" hidden="1" customWidth="1"/>
    <col min="13052" max="13052" width="29.85546875" customWidth="1"/>
    <col min="13306" max="13306" width="0" hidden="1" customWidth="1"/>
    <col min="13308" max="13308" width="29.85546875" customWidth="1"/>
    <col min="13562" max="13562" width="0" hidden="1" customWidth="1"/>
    <col min="13564" max="13564" width="29.85546875" customWidth="1"/>
    <col min="13818" max="13818" width="0" hidden="1" customWidth="1"/>
    <col min="13820" max="13820" width="29.85546875" customWidth="1"/>
    <col min="14074" max="14074" width="0" hidden="1" customWidth="1"/>
    <col min="14076" max="14076" width="29.85546875" customWidth="1"/>
    <col min="14330" max="14330" width="0" hidden="1" customWidth="1"/>
    <col min="14332" max="14332" width="29.85546875" customWidth="1"/>
    <col min="14586" max="14586" width="0" hidden="1" customWidth="1"/>
    <col min="14588" max="14588" width="29.85546875" customWidth="1"/>
    <col min="14842" max="14842" width="0" hidden="1" customWidth="1"/>
    <col min="14844" max="14844" width="29.85546875" customWidth="1"/>
    <col min="15098" max="15098" width="0" hidden="1" customWidth="1"/>
    <col min="15100" max="15100" width="29.85546875" customWidth="1"/>
    <col min="15354" max="15354" width="0" hidden="1" customWidth="1"/>
    <col min="15356" max="15356" width="29.85546875" customWidth="1"/>
    <col min="15610" max="15610" width="0" hidden="1" customWidth="1"/>
    <col min="15612" max="15612" width="29.85546875" customWidth="1"/>
    <col min="15866" max="15866" width="0" hidden="1" customWidth="1"/>
    <col min="15868" max="15868" width="29.85546875" customWidth="1"/>
    <col min="16122" max="16122" width="0" hidden="1" customWidth="1"/>
    <col min="16124" max="16124" width="29.85546875" customWidth="1"/>
  </cols>
  <sheetData>
    <row r="1" spans="1:16" s="141" customFormat="1" ht="12" x14ac:dyDescent="0.2">
      <c r="E1" s="292"/>
      <c r="F1" s="18" t="s">
        <v>0</v>
      </c>
      <c r="G1" s="23"/>
      <c r="H1" s="18"/>
      <c r="I1" s="18"/>
      <c r="J1" s="18"/>
      <c r="K1" s="18"/>
      <c r="L1" s="18"/>
      <c r="O1" s="148"/>
    </row>
    <row r="2" spans="1:16" s="141" customFormat="1" ht="12" x14ac:dyDescent="0.2">
      <c r="E2" s="292" t="s">
        <v>265</v>
      </c>
      <c r="F2" s="18"/>
      <c r="G2" s="23"/>
      <c r="H2" s="18"/>
      <c r="I2" s="18"/>
      <c r="J2" s="18"/>
      <c r="K2" s="18"/>
      <c r="L2" s="18"/>
      <c r="O2" s="148"/>
    </row>
    <row r="3" spans="1:16" s="141" customFormat="1" ht="10.15" customHeight="1" x14ac:dyDescent="0.2">
      <c r="E3" s="447" t="s">
        <v>323</v>
      </c>
      <c r="F3" s="447"/>
      <c r="G3" s="447"/>
      <c r="H3" s="447"/>
      <c r="I3" s="447"/>
      <c r="J3" s="447"/>
      <c r="K3" s="447"/>
      <c r="L3" s="447"/>
      <c r="O3" s="148"/>
    </row>
    <row r="4" spans="1:16" s="141" customFormat="1" ht="10.15" customHeight="1" x14ac:dyDescent="0.2">
      <c r="E4" s="447"/>
      <c r="F4" s="447"/>
      <c r="G4" s="447"/>
      <c r="H4" s="447"/>
      <c r="I4" s="447"/>
      <c r="J4" s="447"/>
      <c r="K4" s="447"/>
      <c r="L4" s="447"/>
      <c r="O4" s="148"/>
    </row>
    <row r="5" spans="1:16" s="141" customFormat="1" ht="12.6" customHeight="1" x14ac:dyDescent="0.2">
      <c r="E5" s="446" t="s">
        <v>185</v>
      </c>
      <c r="F5" s="446"/>
      <c r="G5" s="446"/>
      <c r="H5" s="446"/>
      <c r="I5" s="446"/>
      <c r="J5" s="446"/>
      <c r="K5" s="446"/>
      <c r="L5" s="446"/>
      <c r="O5" s="148"/>
    </row>
    <row r="6" spans="1:16" s="139" customFormat="1" ht="10.5" x14ac:dyDescent="0.15">
      <c r="E6" s="293"/>
      <c r="F6" s="139" t="s">
        <v>1</v>
      </c>
      <c r="I6" s="140"/>
      <c r="O6" s="149"/>
    </row>
    <row r="7" spans="1:16" s="139" customFormat="1" ht="10.5" x14ac:dyDescent="0.15">
      <c r="E7" s="293"/>
      <c r="I7" s="140"/>
      <c r="O7" s="149"/>
    </row>
    <row r="8" spans="1:16" s="1" customFormat="1" ht="11.25" x14ac:dyDescent="0.2">
      <c r="E8" s="294" t="s">
        <v>262</v>
      </c>
      <c r="I8" s="34" t="s">
        <v>261</v>
      </c>
      <c r="O8" s="150"/>
    </row>
    <row r="9" spans="1:16" s="1" customFormat="1" ht="11.25" x14ac:dyDescent="0.2">
      <c r="E9" s="294" t="s">
        <v>56</v>
      </c>
      <c r="I9" s="34" t="s">
        <v>163</v>
      </c>
      <c r="O9" s="150"/>
    </row>
    <row r="10" spans="1:16" s="1" customFormat="1" ht="11.25" x14ac:dyDescent="0.2">
      <c r="E10" s="294"/>
      <c r="I10" s="34"/>
      <c r="O10" s="150"/>
    </row>
    <row r="11" spans="1:16" s="1" customFormat="1" ht="11.25" x14ac:dyDescent="0.2">
      <c r="E11" s="294" t="s">
        <v>2</v>
      </c>
      <c r="I11" s="34"/>
      <c r="O11" s="150"/>
    </row>
    <row r="12" spans="1:16" s="141" customFormat="1" ht="11.25" x14ac:dyDescent="0.2">
      <c r="A12" s="129"/>
      <c r="B12" s="130"/>
      <c r="C12" s="131"/>
      <c r="D12" s="132"/>
      <c r="E12" s="138" t="s">
        <v>345</v>
      </c>
      <c r="G12" s="129"/>
      <c r="H12" s="129"/>
      <c r="I12" s="129"/>
      <c r="J12" s="129"/>
      <c r="K12" s="134"/>
      <c r="L12" s="131"/>
      <c r="M12" s="131"/>
      <c r="N12" s="135"/>
      <c r="O12" s="151"/>
      <c r="P12" s="136"/>
    </row>
    <row r="13" spans="1:16" s="141" customFormat="1" ht="11.25" x14ac:dyDescent="0.2">
      <c r="A13" s="129"/>
      <c r="B13" s="130"/>
      <c r="D13" s="133" t="s">
        <v>323</v>
      </c>
      <c r="E13" s="138"/>
      <c r="F13" s="137"/>
      <c r="G13" s="136"/>
      <c r="H13" s="136"/>
      <c r="I13" s="136"/>
      <c r="J13" s="136"/>
      <c r="K13" s="137"/>
      <c r="L13" s="131"/>
      <c r="M13" s="131"/>
      <c r="N13" s="135"/>
      <c r="O13" s="151"/>
      <c r="P13" s="136"/>
    </row>
    <row r="14" spans="1:16" s="141" customFormat="1" ht="15.75" customHeight="1" x14ac:dyDescent="0.2">
      <c r="A14" s="129"/>
      <c r="B14" s="448" t="s">
        <v>444</v>
      </c>
      <c r="C14" s="448" t="s">
        <v>445</v>
      </c>
      <c r="D14" s="448" t="s">
        <v>274</v>
      </c>
      <c r="E14" s="448" t="s">
        <v>275</v>
      </c>
      <c r="F14" s="441" t="s">
        <v>446</v>
      </c>
      <c r="G14" s="449"/>
      <c r="H14" s="449"/>
      <c r="I14" s="449"/>
      <c r="J14" s="442"/>
      <c r="K14" s="445" t="s">
        <v>276</v>
      </c>
      <c r="L14" s="441" t="s">
        <v>271</v>
      </c>
      <c r="M14" s="449"/>
      <c r="N14" s="449"/>
      <c r="O14" s="442"/>
      <c r="P14" s="440" t="s">
        <v>447</v>
      </c>
    </row>
    <row r="15" spans="1:16" s="141" customFormat="1" ht="31.5" x14ac:dyDescent="0.2">
      <c r="A15" s="129"/>
      <c r="B15" s="448"/>
      <c r="C15" s="448"/>
      <c r="D15" s="448"/>
      <c r="E15" s="448"/>
      <c r="F15" s="441" t="s">
        <v>277</v>
      </c>
      <c r="G15" s="442"/>
      <c r="H15" s="443" t="s">
        <v>278</v>
      </c>
      <c r="I15" s="444"/>
      <c r="J15" s="245" t="s">
        <v>448</v>
      </c>
      <c r="K15" s="445"/>
      <c r="L15" s="445" t="s">
        <v>272</v>
      </c>
      <c r="M15" s="445"/>
      <c r="N15" s="445" t="s">
        <v>449</v>
      </c>
      <c r="O15" s="445"/>
      <c r="P15" s="440"/>
    </row>
    <row r="16" spans="1:16" ht="15.75" x14ac:dyDescent="0.25">
      <c r="B16" s="448"/>
      <c r="C16" s="448"/>
      <c r="D16" s="448"/>
      <c r="E16" s="448"/>
      <c r="F16" s="245" t="s">
        <v>279</v>
      </c>
      <c r="G16" s="245" t="s">
        <v>224</v>
      </c>
      <c r="H16" s="301" t="s">
        <v>279</v>
      </c>
      <c r="I16" s="299" t="s">
        <v>224</v>
      </c>
      <c r="J16" s="245" t="s">
        <v>224</v>
      </c>
      <c r="K16" s="445"/>
      <c r="L16" s="301"/>
      <c r="M16" s="299" t="s">
        <v>224</v>
      </c>
      <c r="N16" s="301" t="s">
        <v>279</v>
      </c>
      <c r="O16" s="299" t="s">
        <v>224</v>
      </c>
      <c r="P16" s="440"/>
    </row>
    <row r="17" spans="2:17" ht="15.75" x14ac:dyDescent="0.25">
      <c r="B17" s="247" t="s">
        <v>304</v>
      </c>
      <c r="C17" s="298" t="s">
        <v>339</v>
      </c>
      <c r="D17" s="298"/>
      <c r="E17" s="298"/>
      <c r="F17" s="302"/>
      <c r="G17" s="298"/>
      <c r="H17" s="302"/>
      <c r="I17" s="298"/>
      <c r="J17" s="300"/>
      <c r="K17" s="300"/>
      <c r="L17" s="303"/>
      <c r="M17" s="300"/>
      <c r="N17" s="302"/>
      <c r="O17" s="300"/>
      <c r="P17" s="300"/>
    </row>
    <row r="18" spans="2:17" ht="15.75" x14ac:dyDescent="0.25">
      <c r="B18" s="248" t="s">
        <v>305</v>
      </c>
      <c r="C18" s="304">
        <v>1</v>
      </c>
      <c r="D18" s="305">
        <v>25593.77</v>
      </c>
      <c r="E18" s="249">
        <f>D18*C18</f>
        <v>25593.77</v>
      </c>
      <c r="F18" s="304">
        <v>20</v>
      </c>
      <c r="G18" s="304">
        <f>F18%*E18</f>
        <v>5118.7540000000008</v>
      </c>
      <c r="H18" s="304"/>
      <c r="I18" s="304">
        <f>H18%*E18</f>
        <v>0</v>
      </c>
      <c r="J18" s="304"/>
      <c r="K18" s="304">
        <f>E18+G18+I18+J18</f>
        <v>30712.524000000001</v>
      </c>
      <c r="L18" s="306">
        <v>1.2</v>
      </c>
      <c r="M18" s="304">
        <f>(L18*K18)-K18</f>
        <v>6142.5047999999988</v>
      </c>
      <c r="N18" s="306">
        <v>30</v>
      </c>
      <c r="O18" s="304">
        <f>N18%*K18</f>
        <v>9213.7572</v>
      </c>
      <c r="P18" s="307">
        <f>K18+M18+O18</f>
        <v>46068.786</v>
      </c>
    </row>
    <row r="19" spans="2:17" ht="15.75" x14ac:dyDescent="0.25">
      <c r="B19" s="248" t="s">
        <v>329</v>
      </c>
      <c r="C19" s="304">
        <v>0.5</v>
      </c>
      <c r="D19" s="304">
        <v>7234</v>
      </c>
      <c r="E19" s="249">
        <f>D19*C19</f>
        <v>3617</v>
      </c>
      <c r="F19" s="304"/>
      <c r="G19" s="304">
        <f>F19%*E19</f>
        <v>0</v>
      </c>
      <c r="H19" s="304"/>
      <c r="I19" s="304">
        <f>H19%*E19</f>
        <v>0</v>
      </c>
      <c r="J19" s="304">
        <v>1964.5</v>
      </c>
      <c r="K19" s="304">
        <f>E19+G19+I19+J19</f>
        <v>5581.5</v>
      </c>
      <c r="L19" s="306">
        <v>1.2</v>
      </c>
      <c r="M19" s="304">
        <f>(L19*K19)-K19</f>
        <v>1116.3000000000002</v>
      </c>
      <c r="N19" s="306">
        <v>30</v>
      </c>
      <c r="O19" s="304">
        <f>N19%*K19</f>
        <v>1674.45</v>
      </c>
      <c r="P19" s="307">
        <f>K19+M19+O19</f>
        <v>8372.25</v>
      </c>
    </row>
    <row r="20" spans="2:17" ht="15.75" customHeight="1" x14ac:dyDescent="0.25">
      <c r="B20" s="250" t="s">
        <v>306</v>
      </c>
      <c r="C20" s="304">
        <v>1</v>
      </c>
      <c r="D20" s="304">
        <v>17915.635919999997</v>
      </c>
      <c r="E20" s="249">
        <f>D20*C20</f>
        <v>17915.635919999997</v>
      </c>
      <c r="F20" s="304"/>
      <c r="G20" s="304">
        <f>F20%*E20</f>
        <v>0</v>
      </c>
      <c r="H20" s="304">
        <v>12</v>
      </c>
      <c r="I20" s="304">
        <f>H20%*E20</f>
        <v>2149.8763103999995</v>
      </c>
      <c r="J20" s="304"/>
      <c r="K20" s="304">
        <f>E20+G20+I20+J20</f>
        <v>20065.512230399996</v>
      </c>
      <c r="L20" s="306">
        <v>1.2</v>
      </c>
      <c r="M20" s="304">
        <f>(L20*K20)-K20</f>
        <v>4013.1024460799999</v>
      </c>
      <c r="N20" s="306">
        <v>30</v>
      </c>
      <c r="O20" s="304">
        <f>N20%*K20</f>
        <v>6019.653669119999</v>
      </c>
      <c r="P20" s="304">
        <f>K20+M20+O20</f>
        <v>30098.268345599994</v>
      </c>
    </row>
    <row r="21" spans="2:17" ht="14.25" customHeight="1" x14ac:dyDescent="0.25">
      <c r="B21" s="247" t="s">
        <v>289</v>
      </c>
      <c r="C21" s="299">
        <f>C18+C20+C19</f>
        <v>2.5</v>
      </c>
      <c r="D21" s="299">
        <f t="shared" ref="D21:O21" si="0">D18+D20</f>
        <v>43509.405919999997</v>
      </c>
      <c r="E21" s="299">
        <f t="shared" si="0"/>
        <v>43509.405919999997</v>
      </c>
      <c r="F21" s="299"/>
      <c r="G21" s="299">
        <f t="shared" si="0"/>
        <v>5118.7540000000008</v>
      </c>
      <c r="H21" s="299">
        <f t="shared" si="0"/>
        <v>12</v>
      </c>
      <c r="I21" s="299">
        <f t="shared" si="0"/>
        <v>2149.8763103999995</v>
      </c>
      <c r="J21" s="299">
        <f t="shared" si="0"/>
        <v>0</v>
      </c>
      <c r="K21" s="299">
        <f t="shared" si="0"/>
        <v>50778.036230400001</v>
      </c>
      <c r="L21" s="308"/>
      <c r="M21" s="299">
        <f t="shared" si="0"/>
        <v>10155.607246079999</v>
      </c>
      <c r="N21" s="308"/>
      <c r="O21" s="299">
        <f t="shared" si="0"/>
        <v>15233.410869119998</v>
      </c>
      <c r="P21" s="299">
        <f>P18+P20+P19</f>
        <v>84539.304345599987</v>
      </c>
    </row>
    <row r="22" spans="2:17" ht="15.75" x14ac:dyDescent="0.25">
      <c r="B22" s="247" t="s">
        <v>295</v>
      </c>
      <c r="C22" s="300" t="s">
        <v>339</v>
      </c>
      <c r="D22" s="300"/>
      <c r="E22" s="300"/>
      <c r="F22" s="300"/>
      <c r="G22" s="300"/>
      <c r="H22" s="300"/>
      <c r="I22" s="300"/>
      <c r="J22" s="300"/>
      <c r="K22" s="300"/>
      <c r="L22" s="309"/>
      <c r="M22" s="300"/>
      <c r="N22" s="309"/>
      <c r="O22" s="300"/>
      <c r="P22" s="300"/>
    </row>
    <row r="23" spans="2:17" ht="15.75" x14ac:dyDescent="0.25">
      <c r="B23" s="248" t="s">
        <v>296</v>
      </c>
      <c r="C23" s="304">
        <v>2.25</v>
      </c>
      <c r="D23" s="304">
        <v>5737</v>
      </c>
      <c r="E23" s="290">
        <f t="shared" ref="E23:E49" si="1">D23*C23</f>
        <v>12908.25</v>
      </c>
      <c r="F23" s="307"/>
      <c r="G23" s="307">
        <f t="shared" ref="G23:G49" si="2">F23%*E23</f>
        <v>0</v>
      </c>
      <c r="H23" s="307"/>
      <c r="I23" s="304">
        <f t="shared" ref="I23:I49" si="3">H23%*E23</f>
        <v>0</v>
      </c>
      <c r="J23" s="304">
        <f>11280*C23-E23-G23-I23</f>
        <v>12471.75</v>
      </c>
      <c r="K23" s="304">
        <f>E23+G23+I23+J23</f>
        <v>25380</v>
      </c>
      <c r="L23" s="306">
        <v>1.2</v>
      </c>
      <c r="M23" s="304">
        <f>(L23*K23)-K23</f>
        <v>5076</v>
      </c>
      <c r="N23" s="306">
        <v>30</v>
      </c>
      <c r="O23" s="304">
        <f>N23%*K23</f>
        <v>7614</v>
      </c>
      <c r="P23" s="307">
        <f>K23+M23+O23</f>
        <v>38070</v>
      </c>
      <c r="Q23">
        <f>P23/C23</f>
        <v>16920</v>
      </c>
    </row>
    <row r="24" spans="2:17" ht="15.75" x14ac:dyDescent="0.25">
      <c r="B24" s="248" t="s">
        <v>296</v>
      </c>
      <c r="C24" s="304">
        <v>1.5</v>
      </c>
      <c r="D24" s="304">
        <v>5737</v>
      </c>
      <c r="E24" s="249">
        <f t="shared" si="1"/>
        <v>8605.5</v>
      </c>
      <c r="F24" s="304">
        <v>20</v>
      </c>
      <c r="G24" s="304">
        <f t="shared" si="2"/>
        <v>1721.1000000000001</v>
      </c>
      <c r="H24" s="304"/>
      <c r="I24" s="304">
        <f t="shared" si="3"/>
        <v>0</v>
      </c>
      <c r="J24" s="304">
        <f t="shared" ref="J24:J49" si="4">11280*C24-E24-G24-I24</f>
        <v>6593.4</v>
      </c>
      <c r="K24" s="304">
        <f t="shared" ref="K24:K49" si="5">E24+G24+I24+J24</f>
        <v>16920</v>
      </c>
      <c r="L24" s="306">
        <v>1.2</v>
      </c>
      <c r="M24" s="304">
        <f t="shared" ref="M24:M49" si="6">(L24*K24)-K24</f>
        <v>3384</v>
      </c>
      <c r="N24" s="306">
        <v>30</v>
      </c>
      <c r="O24" s="304">
        <f t="shared" ref="O24:O49" si="7">N24%*K24</f>
        <v>5076</v>
      </c>
      <c r="P24" s="307">
        <f t="shared" ref="P24:P49" si="8">K24+M24+O24</f>
        <v>25380</v>
      </c>
      <c r="Q24">
        <f t="shared" ref="Q24:Q49" si="9">P24/C24</f>
        <v>16920</v>
      </c>
    </row>
    <row r="25" spans="2:17" ht="15.75" hidden="1" x14ac:dyDescent="0.25">
      <c r="B25" s="250" t="s">
        <v>296</v>
      </c>
      <c r="C25" s="304"/>
      <c r="D25" s="304">
        <v>5737</v>
      </c>
      <c r="E25" s="290">
        <f t="shared" si="1"/>
        <v>0</v>
      </c>
      <c r="F25" s="307">
        <v>20</v>
      </c>
      <c r="G25" s="307">
        <f t="shared" si="2"/>
        <v>0</v>
      </c>
      <c r="H25" s="307"/>
      <c r="I25" s="304">
        <f t="shared" si="3"/>
        <v>0</v>
      </c>
      <c r="J25" s="304">
        <f t="shared" si="4"/>
        <v>0</v>
      </c>
      <c r="K25" s="304">
        <f t="shared" si="5"/>
        <v>0</v>
      </c>
      <c r="L25" s="306">
        <v>1.2</v>
      </c>
      <c r="M25" s="304">
        <f t="shared" si="6"/>
        <v>0</v>
      </c>
      <c r="N25" s="306">
        <v>30</v>
      </c>
      <c r="O25" s="304">
        <f t="shared" si="7"/>
        <v>0</v>
      </c>
      <c r="P25" s="307">
        <f t="shared" si="8"/>
        <v>0</v>
      </c>
      <c r="Q25" t="e">
        <f t="shared" si="9"/>
        <v>#DIV/0!</v>
      </c>
    </row>
    <row r="26" spans="2:17" ht="15.75" x14ac:dyDescent="0.25">
      <c r="B26" s="252" t="s">
        <v>450</v>
      </c>
      <c r="C26" s="310">
        <v>1.5</v>
      </c>
      <c r="D26" s="310">
        <v>5737</v>
      </c>
      <c r="E26" s="291">
        <f t="shared" si="1"/>
        <v>8605.5</v>
      </c>
      <c r="F26" s="311">
        <v>20</v>
      </c>
      <c r="G26" s="311">
        <f t="shared" si="2"/>
        <v>1721.1000000000001</v>
      </c>
      <c r="H26" s="311"/>
      <c r="I26" s="310">
        <f t="shared" si="3"/>
        <v>0</v>
      </c>
      <c r="J26" s="304">
        <f t="shared" si="4"/>
        <v>6593.4</v>
      </c>
      <c r="K26" s="310">
        <f t="shared" si="5"/>
        <v>16920</v>
      </c>
      <c r="L26" s="312">
        <v>1.2</v>
      </c>
      <c r="M26" s="310">
        <f t="shared" si="6"/>
        <v>3384</v>
      </c>
      <c r="N26" s="312">
        <v>30</v>
      </c>
      <c r="O26" s="310">
        <f t="shared" si="7"/>
        <v>5076</v>
      </c>
      <c r="P26" s="307">
        <f t="shared" si="8"/>
        <v>25380</v>
      </c>
      <c r="Q26">
        <f t="shared" si="9"/>
        <v>16920</v>
      </c>
    </row>
    <row r="27" spans="2:17" ht="15.75" x14ac:dyDescent="0.25">
      <c r="B27" s="252" t="s">
        <v>451</v>
      </c>
      <c r="C27" s="310">
        <v>1.5</v>
      </c>
      <c r="D27" s="310">
        <v>5737</v>
      </c>
      <c r="E27" s="291">
        <f t="shared" si="1"/>
        <v>8605.5</v>
      </c>
      <c r="F27" s="311"/>
      <c r="G27" s="311">
        <f t="shared" si="2"/>
        <v>0</v>
      </c>
      <c r="H27" s="311"/>
      <c r="I27" s="310">
        <f t="shared" si="3"/>
        <v>0</v>
      </c>
      <c r="J27" s="304">
        <f t="shared" si="4"/>
        <v>8314.5</v>
      </c>
      <c r="K27" s="310">
        <f t="shared" si="5"/>
        <v>16920</v>
      </c>
      <c r="L27" s="312">
        <v>1.2</v>
      </c>
      <c r="M27" s="310">
        <f t="shared" si="6"/>
        <v>3384</v>
      </c>
      <c r="N27" s="312">
        <v>30</v>
      </c>
      <c r="O27" s="310">
        <f t="shared" si="7"/>
        <v>5076</v>
      </c>
      <c r="P27" s="307">
        <f t="shared" si="8"/>
        <v>25380</v>
      </c>
      <c r="Q27">
        <f t="shared" si="9"/>
        <v>16920</v>
      </c>
    </row>
    <row r="28" spans="2:17" ht="15.75" hidden="1" x14ac:dyDescent="0.25">
      <c r="B28" s="253" t="s">
        <v>452</v>
      </c>
      <c r="C28" s="310"/>
      <c r="D28" s="310">
        <v>5794</v>
      </c>
      <c r="E28" s="254">
        <f t="shared" si="1"/>
        <v>0</v>
      </c>
      <c r="F28" s="310"/>
      <c r="G28" s="310">
        <f t="shared" si="2"/>
        <v>0</v>
      </c>
      <c r="H28" s="310"/>
      <c r="I28" s="310">
        <f t="shared" si="3"/>
        <v>0</v>
      </c>
      <c r="J28" s="304">
        <f t="shared" si="4"/>
        <v>0</v>
      </c>
      <c r="K28" s="310">
        <f t="shared" si="5"/>
        <v>0</v>
      </c>
      <c r="L28" s="312">
        <v>1.2</v>
      </c>
      <c r="M28" s="310">
        <f t="shared" si="6"/>
        <v>0</v>
      </c>
      <c r="N28" s="312">
        <v>30</v>
      </c>
      <c r="O28" s="310">
        <f t="shared" si="7"/>
        <v>0</v>
      </c>
      <c r="P28" s="307">
        <f t="shared" si="8"/>
        <v>0</v>
      </c>
      <c r="Q28" t="e">
        <f t="shared" si="9"/>
        <v>#DIV/0!</v>
      </c>
    </row>
    <row r="29" spans="2:17" ht="15.75" hidden="1" x14ac:dyDescent="0.25">
      <c r="B29" s="253" t="s">
        <v>453</v>
      </c>
      <c r="C29" s="310"/>
      <c r="D29" s="310">
        <v>5794</v>
      </c>
      <c r="E29" s="254">
        <f t="shared" si="1"/>
        <v>0</v>
      </c>
      <c r="F29" s="310"/>
      <c r="G29" s="310">
        <f t="shared" si="2"/>
        <v>0</v>
      </c>
      <c r="H29" s="310"/>
      <c r="I29" s="310">
        <f t="shared" si="3"/>
        <v>0</v>
      </c>
      <c r="J29" s="304">
        <f t="shared" si="4"/>
        <v>0</v>
      </c>
      <c r="K29" s="310">
        <f t="shared" si="5"/>
        <v>0</v>
      </c>
      <c r="L29" s="312">
        <v>1.2</v>
      </c>
      <c r="M29" s="310">
        <f t="shared" si="6"/>
        <v>0</v>
      </c>
      <c r="N29" s="312">
        <v>30</v>
      </c>
      <c r="O29" s="310">
        <f t="shared" si="7"/>
        <v>0</v>
      </c>
      <c r="P29" s="307">
        <f t="shared" si="8"/>
        <v>0</v>
      </c>
      <c r="Q29" t="e">
        <f t="shared" si="9"/>
        <v>#DIV/0!</v>
      </c>
    </row>
    <row r="30" spans="2:17" ht="15.75" hidden="1" x14ac:dyDescent="0.25">
      <c r="B30" s="253" t="s">
        <v>344</v>
      </c>
      <c r="C30" s="310"/>
      <c r="D30" s="310">
        <v>5794</v>
      </c>
      <c r="E30" s="254">
        <f t="shared" si="1"/>
        <v>0</v>
      </c>
      <c r="F30" s="310"/>
      <c r="G30" s="310">
        <f t="shared" si="2"/>
        <v>0</v>
      </c>
      <c r="H30" s="310"/>
      <c r="I30" s="310">
        <f t="shared" si="3"/>
        <v>0</v>
      </c>
      <c r="J30" s="304">
        <f t="shared" si="4"/>
        <v>0</v>
      </c>
      <c r="K30" s="310">
        <f t="shared" si="5"/>
        <v>0</v>
      </c>
      <c r="L30" s="312">
        <v>1.2</v>
      </c>
      <c r="M30" s="310">
        <f t="shared" si="6"/>
        <v>0</v>
      </c>
      <c r="N30" s="312">
        <v>30</v>
      </c>
      <c r="O30" s="310">
        <f t="shared" si="7"/>
        <v>0</v>
      </c>
      <c r="P30" s="307">
        <f t="shared" si="8"/>
        <v>0</v>
      </c>
      <c r="Q30" t="e">
        <f t="shared" si="9"/>
        <v>#DIV/0!</v>
      </c>
    </row>
    <row r="31" spans="2:17" ht="15.75" hidden="1" x14ac:dyDescent="0.25">
      <c r="B31" s="253" t="s">
        <v>454</v>
      </c>
      <c r="C31" s="310"/>
      <c r="D31" s="310">
        <v>5794</v>
      </c>
      <c r="E31" s="254">
        <f t="shared" si="1"/>
        <v>0</v>
      </c>
      <c r="F31" s="310"/>
      <c r="G31" s="310">
        <f t="shared" si="2"/>
        <v>0</v>
      </c>
      <c r="H31" s="310"/>
      <c r="I31" s="310">
        <f t="shared" si="3"/>
        <v>0</v>
      </c>
      <c r="J31" s="304">
        <f t="shared" si="4"/>
        <v>0</v>
      </c>
      <c r="K31" s="310">
        <f t="shared" si="5"/>
        <v>0</v>
      </c>
      <c r="L31" s="312">
        <v>1.2</v>
      </c>
      <c r="M31" s="310">
        <f t="shared" si="6"/>
        <v>0</v>
      </c>
      <c r="N31" s="312">
        <v>30</v>
      </c>
      <c r="O31" s="310">
        <f t="shared" si="7"/>
        <v>0</v>
      </c>
      <c r="P31" s="307">
        <f t="shared" si="8"/>
        <v>0</v>
      </c>
      <c r="Q31" t="e">
        <f t="shared" si="9"/>
        <v>#DIV/0!</v>
      </c>
    </row>
    <row r="32" spans="2:17" ht="15.75" hidden="1" x14ac:dyDescent="0.25">
      <c r="B32" s="253" t="s">
        <v>455</v>
      </c>
      <c r="C32" s="310"/>
      <c r="D32" s="310">
        <v>5794</v>
      </c>
      <c r="E32" s="254">
        <f t="shared" si="1"/>
        <v>0</v>
      </c>
      <c r="F32" s="310"/>
      <c r="G32" s="310">
        <f t="shared" si="2"/>
        <v>0</v>
      </c>
      <c r="H32" s="310"/>
      <c r="I32" s="310">
        <f t="shared" si="3"/>
        <v>0</v>
      </c>
      <c r="J32" s="304">
        <f t="shared" si="4"/>
        <v>0</v>
      </c>
      <c r="K32" s="310">
        <f t="shared" si="5"/>
        <v>0</v>
      </c>
      <c r="L32" s="312">
        <v>1.2</v>
      </c>
      <c r="M32" s="310">
        <f t="shared" si="6"/>
        <v>0</v>
      </c>
      <c r="N32" s="312">
        <v>30</v>
      </c>
      <c r="O32" s="310">
        <f t="shared" si="7"/>
        <v>0</v>
      </c>
      <c r="P32" s="307">
        <f t="shared" si="8"/>
        <v>0</v>
      </c>
      <c r="Q32" t="e">
        <f t="shared" si="9"/>
        <v>#DIV/0!</v>
      </c>
    </row>
    <row r="33" spans="1:16377" ht="15.75" hidden="1" x14ac:dyDescent="0.25">
      <c r="B33" s="253" t="s">
        <v>456</v>
      </c>
      <c r="C33" s="310"/>
      <c r="D33" s="310">
        <v>5794</v>
      </c>
      <c r="E33" s="254">
        <f t="shared" si="1"/>
        <v>0</v>
      </c>
      <c r="F33" s="310"/>
      <c r="G33" s="310">
        <f t="shared" si="2"/>
        <v>0</v>
      </c>
      <c r="H33" s="310"/>
      <c r="I33" s="310">
        <f t="shared" si="3"/>
        <v>0</v>
      </c>
      <c r="J33" s="304">
        <f t="shared" si="4"/>
        <v>0</v>
      </c>
      <c r="K33" s="310">
        <f t="shared" si="5"/>
        <v>0</v>
      </c>
      <c r="L33" s="312">
        <v>1.2</v>
      </c>
      <c r="M33" s="310">
        <f t="shared" si="6"/>
        <v>0</v>
      </c>
      <c r="N33" s="312">
        <v>30</v>
      </c>
      <c r="O33" s="310">
        <f t="shared" si="7"/>
        <v>0</v>
      </c>
      <c r="P33" s="307">
        <f t="shared" si="8"/>
        <v>0</v>
      </c>
      <c r="Q33" t="e">
        <f t="shared" si="9"/>
        <v>#DIV/0!</v>
      </c>
    </row>
    <row r="34" spans="1:16377" ht="15.75" x14ac:dyDescent="0.25">
      <c r="B34" s="253" t="s">
        <v>297</v>
      </c>
      <c r="C34" s="310">
        <v>16.600000000000001</v>
      </c>
      <c r="D34" s="310">
        <v>5908</v>
      </c>
      <c r="E34" s="291">
        <f t="shared" si="1"/>
        <v>98072.8</v>
      </c>
      <c r="F34" s="311"/>
      <c r="G34" s="311">
        <f t="shared" si="2"/>
        <v>0</v>
      </c>
      <c r="H34" s="311"/>
      <c r="I34" s="310">
        <f t="shared" si="3"/>
        <v>0</v>
      </c>
      <c r="J34" s="304">
        <f t="shared" si="4"/>
        <v>89175.200000000026</v>
      </c>
      <c r="K34" s="310">
        <f t="shared" si="5"/>
        <v>187248.00000000003</v>
      </c>
      <c r="L34" s="312">
        <v>1.2</v>
      </c>
      <c r="M34" s="310">
        <f t="shared" si="6"/>
        <v>37449.600000000006</v>
      </c>
      <c r="N34" s="312">
        <v>30</v>
      </c>
      <c r="O34" s="310">
        <f t="shared" si="7"/>
        <v>56174.400000000009</v>
      </c>
      <c r="P34" s="307">
        <f t="shared" si="8"/>
        <v>280872.00000000006</v>
      </c>
      <c r="Q34">
        <f t="shared" si="9"/>
        <v>16920.000000000004</v>
      </c>
    </row>
    <row r="35" spans="1:16377" ht="13.5" customHeight="1" x14ac:dyDescent="0.25">
      <c r="A35" s="178"/>
      <c r="B35" s="253" t="s">
        <v>297</v>
      </c>
      <c r="C35" s="310">
        <v>12</v>
      </c>
      <c r="D35" s="310">
        <v>5908</v>
      </c>
      <c r="E35" s="254">
        <f t="shared" si="1"/>
        <v>70896</v>
      </c>
      <c r="F35" s="310"/>
      <c r="G35" s="310">
        <f t="shared" si="2"/>
        <v>0</v>
      </c>
      <c r="H35" s="310"/>
      <c r="I35" s="310">
        <f t="shared" si="3"/>
        <v>0</v>
      </c>
      <c r="J35" s="304">
        <f t="shared" si="4"/>
        <v>64464</v>
      </c>
      <c r="K35" s="310">
        <f t="shared" si="5"/>
        <v>135360</v>
      </c>
      <c r="L35" s="312">
        <v>1.2</v>
      </c>
      <c r="M35" s="310">
        <f t="shared" si="6"/>
        <v>27072</v>
      </c>
      <c r="N35" s="312">
        <v>30</v>
      </c>
      <c r="O35" s="310">
        <f t="shared" si="7"/>
        <v>40608</v>
      </c>
      <c r="P35" s="307">
        <f t="shared" si="8"/>
        <v>203040</v>
      </c>
      <c r="Q35">
        <f t="shared" si="9"/>
        <v>16920</v>
      </c>
      <c r="R35" s="178"/>
      <c r="S35" s="178"/>
      <c r="T35" s="178"/>
      <c r="U35" s="178"/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178"/>
      <c r="CC35" s="178"/>
      <c r="CD35" s="178"/>
      <c r="CE35" s="178"/>
      <c r="CF35" s="178"/>
      <c r="CG35" s="178"/>
      <c r="CH35" s="178"/>
      <c r="CI35" s="178"/>
      <c r="CJ35" s="178"/>
      <c r="CK35" s="178"/>
      <c r="CL35" s="178"/>
      <c r="CM35" s="178"/>
      <c r="CN35" s="178"/>
      <c r="CO35" s="178"/>
      <c r="CP35" s="178"/>
      <c r="CQ35" s="178"/>
      <c r="CR35" s="178"/>
      <c r="CS35" s="178"/>
      <c r="CT35" s="178"/>
      <c r="CU35" s="178"/>
      <c r="CV35" s="178"/>
      <c r="CW35" s="178"/>
      <c r="CX35" s="178"/>
      <c r="CY35" s="178"/>
      <c r="CZ35" s="178"/>
      <c r="DA35" s="178"/>
      <c r="DB35" s="178"/>
      <c r="DC35" s="178"/>
      <c r="DD35" s="178"/>
      <c r="DE35" s="178"/>
      <c r="DF35" s="178"/>
      <c r="DG35" s="178"/>
      <c r="DH35" s="178"/>
      <c r="DI35" s="178"/>
      <c r="DJ35" s="178"/>
      <c r="DK35" s="178"/>
      <c r="DL35" s="178"/>
      <c r="DM35" s="178"/>
      <c r="DN35" s="178"/>
      <c r="DO35" s="178"/>
      <c r="DP35" s="178"/>
      <c r="DQ35" s="178"/>
      <c r="DR35" s="178"/>
      <c r="DS35" s="178"/>
      <c r="DT35" s="178"/>
      <c r="DU35" s="178"/>
      <c r="DV35" s="178"/>
      <c r="DW35" s="178"/>
      <c r="DX35" s="178"/>
      <c r="DY35" s="178"/>
      <c r="DZ35" s="178"/>
      <c r="EA35" s="178"/>
      <c r="EB35" s="178"/>
      <c r="EC35" s="178"/>
      <c r="ED35" s="178"/>
      <c r="EE35" s="178"/>
      <c r="EF35" s="178"/>
      <c r="EG35" s="178"/>
      <c r="EH35" s="178"/>
      <c r="EI35" s="178"/>
      <c r="EJ35" s="178"/>
      <c r="EK35" s="178"/>
      <c r="EL35" s="178"/>
      <c r="EM35" s="178"/>
      <c r="EN35" s="178"/>
      <c r="EO35" s="178"/>
      <c r="EP35" s="178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Q35" s="178"/>
      <c r="IR35" s="178"/>
      <c r="IS35" s="178"/>
      <c r="IT35" s="178"/>
      <c r="IU35" s="178"/>
      <c r="IV35" s="178"/>
      <c r="IW35" s="178"/>
      <c r="IX35" s="178"/>
      <c r="IY35" s="178"/>
      <c r="IZ35" s="178"/>
      <c r="JA35" s="178"/>
      <c r="JB35" s="178"/>
      <c r="JC35" s="178"/>
      <c r="JD35" s="178"/>
      <c r="JE35" s="178"/>
      <c r="JF35" s="178"/>
      <c r="JG35" s="178"/>
      <c r="JH35" s="178"/>
      <c r="JI35" s="178"/>
      <c r="JJ35" s="178"/>
      <c r="JK35" s="178"/>
      <c r="JL35" s="178"/>
      <c r="JM35" s="178"/>
      <c r="JN35" s="178"/>
      <c r="JO35" s="178"/>
      <c r="JP35" s="178"/>
      <c r="JQ35" s="178"/>
      <c r="JR35" s="178"/>
      <c r="JS35" s="178"/>
      <c r="JT35" s="178"/>
      <c r="JU35" s="178"/>
      <c r="JV35" s="178"/>
      <c r="JW35" s="178"/>
      <c r="JX35" s="178"/>
      <c r="JY35" s="178"/>
      <c r="JZ35" s="178"/>
      <c r="KA35" s="178"/>
      <c r="KB35" s="178"/>
      <c r="KC35" s="178"/>
      <c r="KD35" s="178"/>
      <c r="KE35" s="178"/>
      <c r="KF35" s="178"/>
      <c r="KG35" s="178"/>
      <c r="KH35" s="178"/>
      <c r="KI35" s="178"/>
      <c r="KJ35" s="178"/>
      <c r="KK35" s="178"/>
      <c r="KL35" s="178"/>
      <c r="KM35" s="178"/>
      <c r="KN35" s="178"/>
      <c r="KO35" s="178"/>
      <c r="KP35" s="178"/>
      <c r="KQ35" s="178"/>
      <c r="KR35" s="178"/>
      <c r="KS35" s="178"/>
      <c r="KT35" s="178"/>
      <c r="KU35" s="178"/>
      <c r="KV35" s="178"/>
      <c r="KW35" s="178"/>
      <c r="KX35" s="178"/>
      <c r="KY35" s="178"/>
      <c r="KZ35" s="178"/>
      <c r="LA35" s="178"/>
      <c r="LB35" s="178"/>
      <c r="LC35" s="178"/>
      <c r="LD35" s="178"/>
      <c r="LE35" s="178"/>
      <c r="LF35" s="178"/>
      <c r="LG35" s="178"/>
      <c r="LH35" s="178"/>
      <c r="LI35" s="178"/>
      <c r="LJ35" s="178"/>
      <c r="LK35" s="178"/>
      <c r="LL35" s="178"/>
      <c r="LM35" s="178"/>
      <c r="LN35" s="178"/>
      <c r="LO35" s="178"/>
      <c r="LP35" s="178"/>
      <c r="LQ35" s="178"/>
      <c r="LR35" s="178"/>
      <c r="LS35" s="178"/>
      <c r="LT35" s="178"/>
      <c r="LU35" s="178"/>
      <c r="LV35" s="178"/>
      <c r="LW35" s="178"/>
      <c r="LX35" s="178"/>
      <c r="LY35" s="178"/>
      <c r="LZ35" s="178"/>
      <c r="MA35" s="178"/>
      <c r="MB35" s="178"/>
      <c r="MC35" s="178"/>
      <c r="MD35" s="178"/>
      <c r="ME35" s="178"/>
      <c r="MF35" s="178"/>
      <c r="MG35" s="178"/>
      <c r="MH35" s="178"/>
      <c r="MI35" s="178"/>
      <c r="MJ35" s="178"/>
      <c r="MK35" s="178"/>
      <c r="ML35" s="178"/>
      <c r="MM35" s="178"/>
      <c r="MN35" s="178"/>
      <c r="MO35" s="178"/>
      <c r="MP35" s="178"/>
      <c r="MQ35" s="178"/>
      <c r="MR35" s="178"/>
      <c r="MS35" s="178"/>
      <c r="MT35" s="178"/>
      <c r="MU35" s="178"/>
      <c r="MV35" s="178"/>
      <c r="MW35" s="178"/>
      <c r="MX35" s="178"/>
      <c r="MY35" s="178"/>
      <c r="MZ35" s="178"/>
      <c r="NA35" s="178"/>
      <c r="NB35" s="178"/>
      <c r="NC35" s="178"/>
      <c r="ND35" s="178"/>
      <c r="NE35" s="178"/>
      <c r="NF35" s="178"/>
      <c r="NG35" s="178"/>
      <c r="NH35" s="178"/>
      <c r="NI35" s="178"/>
      <c r="NJ35" s="178"/>
      <c r="NK35" s="178"/>
      <c r="NL35" s="178"/>
      <c r="NM35" s="178"/>
      <c r="NN35" s="178"/>
      <c r="NO35" s="178"/>
      <c r="NP35" s="178"/>
      <c r="NQ35" s="178"/>
      <c r="NR35" s="178"/>
      <c r="NS35" s="178"/>
      <c r="NT35" s="178"/>
      <c r="NU35" s="178"/>
      <c r="NV35" s="178"/>
      <c r="NW35" s="178"/>
      <c r="NX35" s="178"/>
      <c r="NY35" s="178"/>
      <c r="NZ35" s="178"/>
      <c r="OA35" s="178"/>
      <c r="OB35" s="178"/>
      <c r="OC35" s="178"/>
      <c r="OD35" s="178"/>
      <c r="OE35" s="178"/>
      <c r="OF35" s="178"/>
      <c r="OG35" s="178"/>
      <c r="OH35" s="178"/>
      <c r="OI35" s="178"/>
      <c r="OJ35" s="178"/>
      <c r="OK35" s="178"/>
      <c r="OL35" s="178"/>
      <c r="OM35" s="178"/>
      <c r="ON35" s="178"/>
      <c r="OO35" s="178"/>
      <c r="OP35" s="178"/>
      <c r="OQ35" s="178"/>
      <c r="OR35" s="178"/>
      <c r="OS35" s="178"/>
      <c r="OT35" s="178"/>
      <c r="OU35" s="178"/>
      <c r="OV35" s="178"/>
      <c r="OW35" s="178"/>
      <c r="OX35" s="178"/>
      <c r="OY35" s="178"/>
      <c r="OZ35" s="178"/>
      <c r="PA35" s="178"/>
      <c r="PB35" s="178"/>
      <c r="PC35" s="178"/>
      <c r="PD35" s="178"/>
      <c r="PE35" s="178"/>
      <c r="PF35" s="178"/>
      <c r="PG35" s="178"/>
      <c r="PH35" s="178"/>
      <c r="PI35" s="178"/>
      <c r="PJ35" s="178"/>
      <c r="PK35" s="178"/>
      <c r="PL35" s="178"/>
      <c r="PM35" s="178"/>
      <c r="PN35" s="178"/>
      <c r="PO35" s="178"/>
      <c r="PP35" s="178"/>
      <c r="PQ35" s="178"/>
      <c r="PR35" s="178"/>
      <c r="PS35" s="178"/>
      <c r="PT35" s="178"/>
      <c r="PU35" s="178"/>
      <c r="PV35" s="178"/>
      <c r="PW35" s="178"/>
      <c r="PX35" s="178"/>
      <c r="PY35" s="178"/>
      <c r="PZ35" s="178"/>
      <c r="QA35" s="178"/>
      <c r="QB35" s="178"/>
      <c r="QC35" s="178"/>
      <c r="QD35" s="178"/>
      <c r="QE35" s="178"/>
      <c r="QF35" s="178"/>
      <c r="QG35" s="178"/>
      <c r="QH35" s="178"/>
      <c r="QI35" s="178"/>
      <c r="QJ35" s="178"/>
      <c r="QK35" s="178"/>
      <c r="QL35" s="178"/>
      <c r="QM35" s="178"/>
      <c r="QN35" s="178"/>
      <c r="QO35" s="178"/>
      <c r="QP35" s="178"/>
      <c r="QQ35" s="178"/>
      <c r="QR35" s="178"/>
      <c r="QS35" s="178"/>
      <c r="QT35" s="178"/>
      <c r="QU35" s="178"/>
      <c r="QV35" s="178"/>
      <c r="QW35" s="178"/>
      <c r="QX35" s="178"/>
      <c r="QY35" s="178"/>
      <c r="QZ35" s="178"/>
      <c r="RA35" s="178"/>
      <c r="RB35" s="178"/>
      <c r="RC35" s="178"/>
      <c r="RD35" s="178"/>
      <c r="RE35" s="178"/>
      <c r="RF35" s="178"/>
      <c r="RG35" s="178"/>
      <c r="RH35" s="178"/>
      <c r="RI35" s="178"/>
      <c r="RJ35" s="178"/>
      <c r="RK35" s="178"/>
      <c r="RL35" s="178"/>
      <c r="RM35" s="178"/>
      <c r="RN35" s="178"/>
      <c r="RO35" s="178"/>
      <c r="RP35" s="178"/>
      <c r="RQ35" s="178"/>
      <c r="RR35" s="178"/>
      <c r="RS35" s="178"/>
      <c r="RT35" s="178"/>
      <c r="RU35" s="178"/>
      <c r="RV35" s="178"/>
      <c r="RW35" s="178"/>
      <c r="RX35" s="178"/>
      <c r="RY35" s="178"/>
      <c r="RZ35" s="178"/>
      <c r="SA35" s="178"/>
      <c r="SB35" s="178"/>
      <c r="SC35" s="178"/>
      <c r="SD35" s="178"/>
      <c r="SE35" s="178"/>
      <c r="SF35" s="178"/>
      <c r="SG35" s="178"/>
      <c r="SH35" s="178"/>
      <c r="SI35" s="178"/>
      <c r="SJ35" s="178"/>
      <c r="SK35" s="178"/>
      <c r="SM35" s="178"/>
      <c r="SN35" s="178"/>
      <c r="SO35" s="178"/>
      <c r="SP35" s="178"/>
      <c r="SQ35" s="178"/>
      <c r="SR35" s="178"/>
      <c r="SS35" s="178"/>
      <c r="ST35" s="178"/>
      <c r="SU35" s="178"/>
      <c r="SV35" s="178"/>
      <c r="SW35" s="178"/>
      <c r="SX35" s="178"/>
      <c r="SY35" s="178"/>
      <c r="SZ35" s="178"/>
      <c r="TA35" s="178"/>
      <c r="TB35" s="178"/>
      <c r="TC35" s="178"/>
      <c r="TD35" s="178"/>
      <c r="TE35" s="178"/>
      <c r="TF35" s="178"/>
      <c r="TG35" s="178"/>
      <c r="TH35" s="178"/>
      <c r="TI35" s="178"/>
      <c r="TJ35" s="178"/>
      <c r="TK35" s="178"/>
      <c r="TL35" s="178"/>
      <c r="TM35" s="178"/>
      <c r="TN35" s="178"/>
      <c r="TO35" s="178"/>
      <c r="TP35" s="178"/>
      <c r="TQ35" s="178"/>
      <c r="TR35" s="178"/>
      <c r="TS35" s="178"/>
      <c r="TT35" s="178"/>
      <c r="TU35" s="178"/>
      <c r="TV35" s="178"/>
      <c r="TW35" s="178"/>
      <c r="TX35" s="178"/>
      <c r="TY35" s="178"/>
      <c r="TZ35" s="178"/>
      <c r="UA35" s="178"/>
      <c r="UB35" s="178"/>
      <c r="UC35" s="178"/>
      <c r="UD35" s="178"/>
      <c r="UE35" s="178"/>
      <c r="UF35" s="178"/>
      <c r="UG35" s="178"/>
      <c r="UH35" s="178"/>
      <c r="UI35" s="178"/>
      <c r="UJ35" s="178"/>
      <c r="UK35" s="178"/>
      <c r="UL35" s="178"/>
      <c r="UM35" s="178"/>
      <c r="UN35" s="178"/>
      <c r="UO35" s="178"/>
      <c r="UP35" s="178"/>
      <c r="UQ35" s="178"/>
      <c r="UR35" s="178"/>
      <c r="US35" s="178"/>
      <c r="UT35" s="178"/>
      <c r="UU35" s="178"/>
      <c r="UV35" s="178"/>
      <c r="UW35" s="178"/>
      <c r="UX35" s="178"/>
      <c r="UY35" s="178"/>
      <c r="UZ35" s="178"/>
      <c r="VA35" s="178"/>
      <c r="VB35" s="178"/>
      <c r="VC35" s="178"/>
      <c r="VD35" s="178"/>
      <c r="VE35" s="178"/>
      <c r="VF35" s="178"/>
      <c r="VG35" s="178"/>
      <c r="VH35" s="178"/>
      <c r="VI35" s="178"/>
      <c r="VJ35" s="178"/>
      <c r="VK35" s="178"/>
      <c r="VL35" s="178"/>
      <c r="VM35" s="178"/>
      <c r="VN35" s="178"/>
      <c r="VO35" s="178"/>
      <c r="VP35" s="178"/>
      <c r="VQ35" s="178"/>
      <c r="VR35" s="178"/>
      <c r="VS35" s="178"/>
      <c r="VT35" s="178"/>
      <c r="VU35" s="178"/>
      <c r="VV35" s="178"/>
      <c r="VW35" s="178"/>
      <c r="VX35" s="178"/>
      <c r="VY35" s="178"/>
      <c r="VZ35" s="178"/>
      <c r="WA35" s="178"/>
      <c r="WB35" s="178"/>
      <c r="WC35" s="178"/>
      <c r="WD35" s="178"/>
      <c r="WE35" s="178"/>
      <c r="WF35" s="178"/>
      <c r="WG35" s="178"/>
      <c r="WH35" s="178"/>
      <c r="WI35" s="178"/>
      <c r="WJ35" s="178"/>
      <c r="WK35" s="178"/>
      <c r="WL35" s="178"/>
      <c r="WM35" s="178"/>
      <c r="WN35" s="178"/>
      <c r="WO35" s="178"/>
      <c r="WP35" s="178"/>
      <c r="WQ35" s="178"/>
      <c r="WR35" s="178"/>
      <c r="WS35" s="178"/>
      <c r="WT35" s="178"/>
      <c r="WU35" s="178"/>
      <c r="WV35" s="178"/>
      <c r="WW35" s="178"/>
      <c r="WX35" s="178"/>
      <c r="WY35" s="178"/>
      <c r="WZ35" s="178"/>
      <c r="XA35" s="178"/>
      <c r="XB35" s="178"/>
      <c r="XC35" s="178"/>
      <c r="XD35" s="178"/>
      <c r="XE35" s="178"/>
      <c r="XF35" s="178"/>
      <c r="XG35" s="178"/>
      <c r="XH35" s="178"/>
      <c r="XI35" s="178"/>
      <c r="XJ35" s="178"/>
      <c r="XK35" s="178"/>
      <c r="XL35" s="178"/>
      <c r="XM35" s="178"/>
      <c r="XN35" s="178"/>
      <c r="XO35" s="178"/>
      <c r="XP35" s="178"/>
      <c r="XQ35" s="178"/>
      <c r="XR35" s="178"/>
      <c r="XS35" s="178"/>
      <c r="XT35" s="178"/>
      <c r="XU35" s="178"/>
      <c r="XV35" s="178"/>
      <c r="XW35" s="178"/>
      <c r="XX35" s="178"/>
      <c r="XY35" s="178"/>
      <c r="XZ35" s="178"/>
      <c r="YA35" s="178"/>
      <c r="YB35" s="178"/>
      <c r="YC35" s="178"/>
      <c r="YD35" s="178"/>
      <c r="YE35" s="178"/>
      <c r="YF35" s="178"/>
      <c r="YG35" s="178"/>
      <c r="YH35" s="178"/>
      <c r="YI35" s="178"/>
      <c r="YJ35" s="178"/>
      <c r="YK35" s="178"/>
      <c r="YL35" s="178"/>
      <c r="YM35" s="178"/>
      <c r="YN35" s="178"/>
      <c r="YO35" s="178"/>
      <c r="YP35" s="178"/>
      <c r="YQ35" s="178"/>
      <c r="YR35" s="178"/>
      <c r="YS35" s="178"/>
      <c r="YT35" s="178"/>
      <c r="YU35" s="178"/>
      <c r="YV35" s="178"/>
      <c r="YW35" s="178"/>
      <c r="YX35" s="178"/>
      <c r="YY35" s="178"/>
      <c r="YZ35" s="178"/>
      <c r="ZA35" s="178"/>
      <c r="ZB35" s="178"/>
      <c r="ZC35" s="178"/>
      <c r="ZD35" s="178"/>
      <c r="ZE35" s="178"/>
      <c r="ZF35" s="178"/>
      <c r="ZG35" s="178"/>
      <c r="ZH35" s="178"/>
      <c r="ZI35" s="178"/>
      <c r="ZJ35" s="178"/>
      <c r="ZK35" s="178"/>
      <c r="ZL35" s="178"/>
      <c r="ZM35" s="178"/>
      <c r="ZN35" s="178"/>
      <c r="ZO35" s="178"/>
      <c r="ZP35" s="178"/>
      <c r="ZQ35" s="178"/>
      <c r="ZR35" s="178"/>
      <c r="ZS35" s="178"/>
      <c r="ZT35" s="178"/>
      <c r="ZU35" s="178"/>
      <c r="ZV35" s="178"/>
      <c r="ZW35" s="178"/>
      <c r="ZX35" s="178"/>
      <c r="ZY35" s="178"/>
      <c r="ZZ35" s="178"/>
      <c r="AAA35" s="178"/>
      <c r="AAB35" s="178"/>
      <c r="AAC35" s="178"/>
      <c r="AAD35" s="178"/>
      <c r="AAE35" s="178"/>
      <c r="AAF35" s="178"/>
      <c r="AAG35" s="178"/>
      <c r="AAH35" s="178"/>
      <c r="AAI35" s="178"/>
      <c r="AAJ35" s="178"/>
      <c r="AAK35" s="178"/>
      <c r="AAL35" s="178"/>
      <c r="AAM35" s="178"/>
      <c r="AAN35" s="178"/>
      <c r="AAO35" s="178"/>
      <c r="AAP35" s="178"/>
      <c r="AAQ35" s="178"/>
      <c r="AAR35" s="178"/>
      <c r="AAS35" s="178"/>
      <c r="AAT35" s="178"/>
      <c r="AAU35" s="178"/>
      <c r="AAV35" s="178"/>
      <c r="AAW35" s="178"/>
      <c r="AAX35" s="178"/>
      <c r="AAY35" s="178"/>
      <c r="AAZ35" s="178"/>
      <c r="ABA35" s="178"/>
      <c r="ABB35" s="178"/>
      <c r="ABC35" s="178"/>
      <c r="ABD35" s="178"/>
      <c r="ABE35" s="178"/>
      <c r="ABF35" s="178"/>
      <c r="ABG35" s="178"/>
      <c r="ABH35" s="178"/>
      <c r="ABI35" s="178"/>
      <c r="ABJ35" s="178"/>
      <c r="ABK35" s="178"/>
      <c r="ABL35" s="178"/>
      <c r="ABM35" s="178"/>
      <c r="ABN35" s="178"/>
      <c r="ABO35" s="178"/>
      <c r="ABP35" s="178"/>
      <c r="ABQ35" s="178"/>
      <c r="ABR35" s="178"/>
      <c r="ABS35" s="178"/>
      <c r="ABT35" s="178"/>
      <c r="ABU35" s="178"/>
      <c r="ABV35" s="178"/>
      <c r="ABW35" s="178"/>
      <c r="ABX35" s="178"/>
      <c r="ABY35" s="178"/>
      <c r="ABZ35" s="178"/>
      <c r="ACA35" s="178"/>
      <c r="ACB35" s="178"/>
      <c r="ACC35" s="178"/>
      <c r="ACD35" s="178"/>
      <c r="ACE35" s="178"/>
      <c r="ACF35" s="178"/>
      <c r="ACG35" s="178"/>
      <c r="ACI35" s="178"/>
      <c r="ACJ35" s="178"/>
      <c r="ACK35" s="178"/>
      <c r="ACL35" s="178"/>
      <c r="ACM35" s="178"/>
      <c r="ACN35" s="178"/>
      <c r="ACO35" s="178"/>
      <c r="ACP35" s="178"/>
      <c r="ACQ35" s="178"/>
      <c r="ACR35" s="178"/>
      <c r="ACS35" s="178"/>
      <c r="ACT35" s="178"/>
      <c r="ACU35" s="178"/>
      <c r="ACV35" s="178"/>
      <c r="ACW35" s="178"/>
      <c r="ACX35" s="178"/>
      <c r="ACY35" s="178"/>
      <c r="ACZ35" s="178"/>
      <c r="ADA35" s="178"/>
      <c r="ADB35" s="178"/>
      <c r="ADC35" s="178"/>
      <c r="ADD35" s="178"/>
      <c r="ADE35" s="178"/>
      <c r="ADF35" s="178"/>
      <c r="ADG35" s="178"/>
      <c r="ADH35" s="178"/>
      <c r="ADI35" s="178"/>
      <c r="ADJ35" s="178"/>
      <c r="ADK35" s="178"/>
      <c r="ADL35" s="178"/>
      <c r="ADM35" s="178"/>
      <c r="ADN35" s="178"/>
      <c r="ADO35" s="178"/>
      <c r="ADP35" s="178"/>
      <c r="ADQ35" s="178"/>
      <c r="ADR35" s="178"/>
      <c r="ADS35" s="178"/>
      <c r="ADT35" s="178"/>
      <c r="ADU35" s="178"/>
      <c r="ADV35" s="178"/>
      <c r="ADW35" s="178"/>
      <c r="ADX35" s="178"/>
      <c r="ADY35" s="178"/>
      <c r="ADZ35" s="178"/>
      <c r="AEA35" s="178"/>
      <c r="AEB35" s="178"/>
      <c r="AEC35" s="178"/>
      <c r="AED35" s="178"/>
      <c r="AEE35" s="178"/>
      <c r="AEF35" s="178"/>
      <c r="AEG35" s="178"/>
      <c r="AEH35" s="178"/>
      <c r="AEI35" s="178"/>
      <c r="AEJ35" s="178"/>
      <c r="AEK35" s="178"/>
      <c r="AEL35" s="178"/>
      <c r="AEM35" s="178"/>
      <c r="AEN35" s="178"/>
      <c r="AEO35" s="178"/>
      <c r="AEP35" s="178"/>
      <c r="AEQ35" s="178"/>
      <c r="AER35" s="178"/>
      <c r="AES35" s="178"/>
      <c r="AET35" s="178"/>
      <c r="AEU35" s="178"/>
      <c r="AEV35" s="178"/>
      <c r="AEW35" s="178"/>
      <c r="AEX35" s="178"/>
      <c r="AEY35" s="178"/>
      <c r="AEZ35" s="178"/>
      <c r="AFA35" s="178"/>
      <c r="AFB35" s="178"/>
      <c r="AFC35" s="178"/>
      <c r="AFD35" s="178"/>
      <c r="AFE35" s="178"/>
      <c r="AFF35" s="178"/>
      <c r="AFG35" s="178"/>
      <c r="AFH35" s="178"/>
      <c r="AFI35" s="178"/>
      <c r="AFJ35" s="178"/>
      <c r="AFK35" s="178"/>
      <c r="AFL35" s="178"/>
      <c r="AFM35" s="178"/>
      <c r="AFN35" s="178"/>
      <c r="AFO35" s="178"/>
      <c r="AFP35" s="178"/>
      <c r="AFQ35" s="178"/>
      <c r="AFR35" s="178"/>
      <c r="AFS35" s="178"/>
      <c r="AFT35" s="178"/>
      <c r="AFU35" s="178"/>
      <c r="AFV35" s="178"/>
      <c r="AFW35" s="178"/>
      <c r="AFX35" s="178"/>
      <c r="AFY35" s="178"/>
      <c r="AFZ35" s="178"/>
      <c r="AGA35" s="178"/>
      <c r="AGB35" s="178"/>
      <c r="AGC35" s="178"/>
      <c r="AGD35" s="178"/>
      <c r="AGE35" s="178"/>
      <c r="AGF35" s="178"/>
      <c r="AGG35" s="178"/>
      <c r="AGH35" s="178"/>
      <c r="AGI35" s="178"/>
      <c r="AGJ35" s="178"/>
      <c r="AGK35" s="178"/>
      <c r="AGL35" s="178"/>
      <c r="AGM35" s="178"/>
      <c r="AGN35" s="178"/>
      <c r="AGO35" s="178"/>
      <c r="AGP35" s="178"/>
      <c r="AGQ35" s="178"/>
      <c r="AGR35" s="178"/>
      <c r="AGS35" s="178"/>
      <c r="AGT35" s="178"/>
      <c r="AGU35" s="178"/>
      <c r="AGV35" s="178"/>
      <c r="AGW35" s="178"/>
      <c r="AGX35" s="178"/>
      <c r="AGY35" s="178"/>
      <c r="AGZ35" s="178"/>
      <c r="AHA35" s="178"/>
      <c r="AHB35" s="178"/>
      <c r="AHC35" s="178"/>
      <c r="AHD35" s="178"/>
      <c r="AHE35" s="178"/>
      <c r="AHF35" s="178"/>
      <c r="AHG35" s="178"/>
      <c r="AHH35" s="178"/>
      <c r="AHI35" s="178"/>
      <c r="AHJ35" s="178"/>
      <c r="AHK35" s="178"/>
      <c r="AHL35" s="178"/>
      <c r="AHM35" s="178"/>
      <c r="AHN35" s="178"/>
      <c r="AHO35" s="178"/>
      <c r="AHP35" s="178"/>
      <c r="AHQ35" s="178"/>
      <c r="AHR35" s="178"/>
      <c r="AHS35" s="178"/>
      <c r="AHT35" s="178"/>
      <c r="AHU35" s="178"/>
      <c r="AHV35" s="178"/>
      <c r="AHW35" s="178"/>
      <c r="AHX35" s="178"/>
      <c r="AHY35" s="178"/>
      <c r="AHZ35" s="178"/>
      <c r="AIA35" s="178"/>
      <c r="AIB35" s="178"/>
      <c r="AIC35" s="178"/>
      <c r="AID35" s="178"/>
      <c r="AIE35" s="178"/>
      <c r="AIF35" s="178"/>
      <c r="AIG35" s="178"/>
      <c r="AIH35" s="178"/>
      <c r="AII35" s="178"/>
      <c r="AIJ35" s="178"/>
      <c r="AIK35" s="178"/>
      <c r="AIL35" s="178"/>
      <c r="AIM35" s="178"/>
      <c r="AIN35" s="178"/>
      <c r="AIO35" s="178"/>
      <c r="AIP35" s="178"/>
      <c r="AIQ35" s="178"/>
      <c r="AIR35" s="178"/>
      <c r="AIS35" s="178"/>
      <c r="AIT35" s="178"/>
      <c r="AIU35" s="178"/>
      <c r="AIV35" s="178"/>
      <c r="AIW35" s="178"/>
      <c r="AIX35" s="178"/>
      <c r="AIY35" s="178"/>
      <c r="AIZ35" s="178"/>
      <c r="AJA35" s="178"/>
      <c r="AJB35" s="178"/>
      <c r="AJC35" s="178"/>
      <c r="AJD35" s="178"/>
      <c r="AJE35" s="178"/>
      <c r="AJF35" s="178"/>
      <c r="AJG35" s="178"/>
      <c r="AJH35" s="178"/>
      <c r="AJI35" s="178"/>
      <c r="AJJ35" s="178"/>
      <c r="AJK35" s="178"/>
      <c r="AJL35" s="178"/>
      <c r="AJM35" s="178"/>
      <c r="AJN35" s="178"/>
      <c r="AJO35" s="178"/>
      <c r="AJP35" s="178"/>
      <c r="AJQ35" s="178"/>
      <c r="AJR35" s="178"/>
      <c r="AJS35" s="178"/>
      <c r="AJT35" s="178"/>
      <c r="AJU35" s="178"/>
      <c r="AJV35" s="178"/>
      <c r="AJW35" s="178"/>
      <c r="AJX35" s="178"/>
      <c r="AJY35" s="178"/>
      <c r="AJZ35" s="178"/>
      <c r="AKA35" s="178"/>
      <c r="AKB35" s="178"/>
      <c r="AKC35" s="178"/>
      <c r="AKD35" s="178"/>
      <c r="AKE35" s="178"/>
      <c r="AKF35" s="178"/>
      <c r="AKG35" s="178"/>
      <c r="AKH35" s="178"/>
      <c r="AKI35" s="178"/>
      <c r="AKJ35" s="178"/>
      <c r="AKK35" s="178"/>
      <c r="AKL35" s="178"/>
      <c r="AKM35" s="178"/>
      <c r="AKN35" s="178"/>
      <c r="AKO35" s="178"/>
      <c r="AKP35" s="178"/>
      <c r="AKQ35" s="178"/>
      <c r="AKR35" s="178"/>
      <c r="AKS35" s="178"/>
      <c r="AKT35" s="178"/>
      <c r="AKU35" s="178"/>
      <c r="AKV35" s="178"/>
      <c r="AKW35" s="178"/>
      <c r="AKX35" s="178"/>
      <c r="AKY35" s="178"/>
      <c r="AKZ35" s="178"/>
      <c r="ALA35" s="178"/>
      <c r="ALB35" s="178"/>
      <c r="ALC35" s="178"/>
      <c r="ALD35" s="178"/>
      <c r="ALE35" s="178"/>
      <c r="ALF35" s="178"/>
      <c r="ALG35" s="178"/>
      <c r="ALH35" s="178"/>
      <c r="ALI35" s="178"/>
      <c r="ALJ35" s="178"/>
      <c r="ALK35" s="178"/>
      <c r="ALL35" s="178"/>
      <c r="ALM35" s="178"/>
      <c r="ALN35" s="178"/>
      <c r="ALO35" s="178"/>
      <c r="ALP35" s="178"/>
      <c r="ALQ35" s="178"/>
      <c r="ALR35" s="178"/>
      <c r="ALS35" s="178"/>
      <c r="ALT35" s="178"/>
      <c r="ALU35" s="178"/>
      <c r="ALV35" s="178"/>
      <c r="ALW35" s="178"/>
      <c r="ALX35" s="178"/>
      <c r="ALY35" s="178"/>
      <c r="ALZ35" s="178"/>
      <c r="AMA35" s="178"/>
      <c r="AMB35" s="178"/>
      <c r="AMC35" s="178"/>
      <c r="AME35" s="178"/>
      <c r="AMF35" s="178"/>
      <c r="AMG35" s="178"/>
      <c r="AMH35" s="178"/>
      <c r="AMI35" s="178"/>
      <c r="AMJ35" s="178"/>
      <c r="AMK35" s="178"/>
      <c r="AML35" s="178"/>
      <c r="AMM35" s="178"/>
      <c r="AMN35" s="178"/>
      <c r="AMO35" s="178"/>
      <c r="AMP35" s="178"/>
      <c r="AMQ35" s="178"/>
      <c r="AMR35" s="178"/>
      <c r="AMS35" s="178"/>
      <c r="AMT35" s="178"/>
      <c r="AMU35" s="178"/>
      <c r="AMV35" s="178"/>
      <c r="AMW35" s="178"/>
      <c r="AMX35" s="178"/>
      <c r="AMY35" s="178"/>
      <c r="AMZ35" s="178"/>
      <c r="ANA35" s="178"/>
      <c r="ANB35" s="178"/>
      <c r="ANC35" s="178"/>
      <c r="AND35" s="178"/>
      <c r="ANE35" s="178"/>
      <c r="ANF35" s="178"/>
      <c r="ANG35" s="178"/>
      <c r="ANH35" s="178"/>
      <c r="ANI35" s="178"/>
      <c r="ANJ35" s="178"/>
      <c r="ANK35" s="178"/>
      <c r="ANL35" s="178"/>
      <c r="ANM35" s="178"/>
      <c r="ANN35" s="178"/>
      <c r="ANO35" s="178"/>
      <c r="ANP35" s="178"/>
      <c r="ANQ35" s="178"/>
      <c r="ANR35" s="178"/>
      <c r="ANS35" s="178"/>
      <c r="ANT35" s="178"/>
      <c r="ANU35" s="178"/>
      <c r="ANV35" s="178"/>
      <c r="ANW35" s="178"/>
      <c r="ANX35" s="178"/>
      <c r="ANY35" s="178"/>
      <c r="ANZ35" s="178"/>
      <c r="AOA35" s="178"/>
      <c r="AOB35" s="178"/>
      <c r="AOC35" s="178"/>
      <c r="AOD35" s="178"/>
      <c r="AOE35" s="178"/>
      <c r="AOF35" s="178"/>
      <c r="AOG35" s="178"/>
      <c r="AOH35" s="178"/>
      <c r="AOI35" s="178"/>
      <c r="AOJ35" s="178"/>
      <c r="AOK35" s="178"/>
      <c r="AOL35" s="178"/>
      <c r="AOM35" s="178"/>
      <c r="AON35" s="178"/>
      <c r="AOO35" s="178"/>
      <c r="AOP35" s="178"/>
      <c r="AOQ35" s="178"/>
      <c r="AOR35" s="178"/>
      <c r="AOS35" s="178"/>
      <c r="AOT35" s="178"/>
      <c r="AOU35" s="178"/>
      <c r="AOV35" s="178"/>
      <c r="AOW35" s="178"/>
      <c r="AOX35" s="178"/>
      <c r="AOY35" s="178"/>
      <c r="AOZ35" s="178"/>
      <c r="APA35" s="178"/>
      <c r="APB35" s="178"/>
      <c r="APC35" s="178"/>
      <c r="APD35" s="178"/>
      <c r="APE35" s="178"/>
      <c r="APF35" s="178"/>
      <c r="APG35" s="178"/>
      <c r="APH35" s="178"/>
      <c r="API35" s="178"/>
      <c r="APJ35" s="178"/>
      <c r="APK35" s="178"/>
      <c r="APL35" s="178"/>
      <c r="APM35" s="178"/>
      <c r="APN35" s="178"/>
      <c r="APO35" s="178"/>
      <c r="APP35" s="178"/>
      <c r="APQ35" s="178"/>
      <c r="APR35" s="178"/>
      <c r="APS35" s="178"/>
      <c r="APT35" s="178"/>
      <c r="APU35" s="178"/>
      <c r="APV35" s="178"/>
      <c r="APW35" s="178"/>
      <c r="APX35" s="178"/>
      <c r="APY35" s="178"/>
      <c r="APZ35" s="178"/>
      <c r="AQA35" s="178"/>
      <c r="AQB35" s="178"/>
      <c r="AQC35" s="178"/>
      <c r="AQD35" s="178"/>
      <c r="AQE35" s="178"/>
      <c r="AQF35" s="178"/>
      <c r="AQG35" s="178"/>
      <c r="AQH35" s="178"/>
      <c r="AQI35" s="178"/>
      <c r="AQJ35" s="178"/>
      <c r="AQK35" s="178"/>
      <c r="AQL35" s="178"/>
      <c r="AQM35" s="178"/>
      <c r="AQN35" s="178"/>
      <c r="AQO35" s="178"/>
      <c r="AQP35" s="178"/>
      <c r="AQQ35" s="178"/>
      <c r="AQR35" s="178"/>
      <c r="AQS35" s="178"/>
      <c r="AQT35" s="178"/>
      <c r="AQU35" s="178"/>
      <c r="AQV35" s="178"/>
      <c r="AQW35" s="178"/>
      <c r="AQX35" s="178"/>
      <c r="AQY35" s="178"/>
      <c r="AQZ35" s="178"/>
      <c r="ARA35" s="178"/>
      <c r="ARB35" s="178"/>
      <c r="ARC35" s="178"/>
      <c r="ARD35" s="178"/>
      <c r="ARE35" s="178"/>
      <c r="ARF35" s="178"/>
      <c r="ARG35" s="178"/>
      <c r="ARH35" s="178"/>
      <c r="ARI35" s="178"/>
      <c r="ARJ35" s="178"/>
      <c r="ARK35" s="178"/>
      <c r="ARL35" s="178"/>
      <c r="ARM35" s="178"/>
      <c r="ARN35" s="178"/>
      <c r="ARO35" s="178"/>
      <c r="ARP35" s="178"/>
      <c r="ARQ35" s="178"/>
      <c r="ARR35" s="178"/>
      <c r="ARS35" s="178"/>
      <c r="ART35" s="178"/>
      <c r="ARU35" s="178"/>
      <c r="ARV35" s="178"/>
      <c r="ARW35" s="178"/>
      <c r="ARX35" s="178"/>
      <c r="ARY35" s="178"/>
      <c r="ARZ35" s="178"/>
      <c r="ASA35" s="178"/>
      <c r="ASB35" s="178"/>
      <c r="ASC35" s="178"/>
      <c r="ASD35" s="178"/>
      <c r="ASE35" s="178"/>
      <c r="ASF35" s="178"/>
      <c r="ASG35" s="178"/>
      <c r="ASH35" s="178"/>
      <c r="ASI35" s="178"/>
      <c r="ASJ35" s="178"/>
      <c r="ASK35" s="178"/>
      <c r="ASL35" s="178"/>
      <c r="ASM35" s="178"/>
      <c r="ASN35" s="178"/>
      <c r="ASO35" s="178"/>
      <c r="ASP35" s="178"/>
      <c r="ASQ35" s="178"/>
      <c r="ASR35" s="178"/>
      <c r="ASS35" s="178"/>
      <c r="AST35" s="178"/>
      <c r="ASU35" s="178"/>
      <c r="ASV35" s="178"/>
      <c r="ASW35" s="178"/>
      <c r="ASX35" s="178"/>
      <c r="ASY35" s="178"/>
      <c r="ASZ35" s="178"/>
      <c r="ATA35" s="178"/>
      <c r="ATB35" s="178"/>
      <c r="ATC35" s="178"/>
      <c r="ATD35" s="178"/>
      <c r="ATE35" s="178"/>
      <c r="ATF35" s="178"/>
      <c r="ATG35" s="178"/>
      <c r="ATH35" s="178"/>
      <c r="ATI35" s="178"/>
      <c r="ATJ35" s="178"/>
      <c r="ATK35" s="178"/>
      <c r="ATL35" s="178"/>
      <c r="ATM35" s="178"/>
      <c r="ATN35" s="178"/>
      <c r="ATO35" s="178"/>
      <c r="ATP35" s="178"/>
      <c r="ATQ35" s="178"/>
      <c r="ATR35" s="178"/>
      <c r="ATS35" s="178"/>
      <c r="ATT35" s="178"/>
      <c r="ATU35" s="178"/>
      <c r="ATV35" s="178"/>
      <c r="ATW35" s="178"/>
      <c r="ATX35" s="178"/>
      <c r="ATY35" s="178"/>
      <c r="ATZ35" s="178"/>
      <c r="AUA35" s="178"/>
      <c r="AUB35" s="178"/>
      <c r="AUC35" s="178"/>
      <c r="AUD35" s="178"/>
      <c r="AUE35" s="178"/>
      <c r="AUF35" s="178"/>
      <c r="AUG35" s="178"/>
      <c r="AUH35" s="178"/>
      <c r="AUI35" s="178"/>
      <c r="AUJ35" s="178"/>
      <c r="AUK35" s="178"/>
      <c r="AUL35" s="178"/>
      <c r="AUM35" s="178"/>
      <c r="AUN35" s="178"/>
      <c r="AUO35" s="178"/>
      <c r="AUP35" s="178"/>
      <c r="AUQ35" s="178"/>
      <c r="AUR35" s="178"/>
      <c r="AUS35" s="178"/>
      <c r="AUT35" s="178"/>
      <c r="AUU35" s="178"/>
      <c r="AUV35" s="178"/>
      <c r="AUW35" s="178"/>
      <c r="AUX35" s="178"/>
      <c r="AUY35" s="178"/>
      <c r="AUZ35" s="178"/>
      <c r="AVA35" s="178"/>
      <c r="AVB35" s="178"/>
      <c r="AVC35" s="178"/>
      <c r="AVD35" s="178"/>
      <c r="AVE35" s="178"/>
      <c r="AVF35" s="178"/>
      <c r="AVG35" s="178"/>
      <c r="AVH35" s="178"/>
      <c r="AVI35" s="178"/>
      <c r="AVJ35" s="178"/>
      <c r="AVK35" s="178"/>
      <c r="AVL35" s="178"/>
      <c r="AVM35" s="178"/>
      <c r="AVN35" s="178"/>
      <c r="AVO35" s="178"/>
      <c r="AVP35" s="178"/>
      <c r="AVQ35" s="178"/>
      <c r="AVR35" s="178"/>
      <c r="AVS35" s="178"/>
      <c r="AVT35" s="178"/>
      <c r="AVU35" s="178"/>
      <c r="AVV35" s="178"/>
      <c r="AVW35" s="178"/>
      <c r="AVX35" s="178"/>
      <c r="AVY35" s="178"/>
      <c r="AWA35" s="178"/>
      <c r="AWB35" s="178"/>
      <c r="AWC35" s="178"/>
      <c r="AWD35" s="178"/>
      <c r="AWE35" s="178"/>
      <c r="AWF35" s="178"/>
      <c r="AWG35" s="178"/>
      <c r="AWH35" s="178"/>
      <c r="AWI35" s="178"/>
      <c r="AWJ35" s="178"/>
      <c r="AWK35" s="178"/>
      <c r="AWL35" s="178"/>
      <c r="AWM35" s="178"/>
      <c r="AWN35" s="178"/>
      <c r="AWO35" s="178"/>
      <c r="AWP35" s="178"/>
      <c r="AWQ35" s="178"/>
      <c r="AWR35" s="178"/>
      <c r="AWS35" s="178"/>
      <c r="AWT35" s="178"/>
      <c r="AWU35" s="178"/>
      <c r="AWV35" s="178"/>
      <c r="AWW35" s="178"/>
      <c r="AWX35" s="178"/>
      <c r="AWY35" s="178"/>
      <c r="AWZ35" s="178"/>
      <c r="AXA35" s="178"/>
      <c r="AXB35" s="178"/>
      <c r="AXC35" s="178"/>
      <c r="AXD35" s="178"/>
      <c r="AXE35" s="178"/>
      <c r="AXF35" s="178"/>
      <c r="AXG35" s="178"/>
      <c r="AXH35" s="178"/>
      <c r="AXI35" s="178"/>
      <c r="AXJ35" s="178"/>
      <c r="AXK35" s="178"/>
      <c r="AXL35" s="178"/>
      <c r="AXM35" s="178"/>
      <c r="AXN35" s="178"/>
      <c r="AXO35" s="178"/>
      <c r="AXP35" s="178"/>
      <c r="AXQ35" s="178"/>
      <c r="AXR35" s="178"/>
      <c r="AXS35" s="178"/>
      <c r="AXT35" s="178"/>
      <c r="AXU35" s="178"/>
      <c r="AXV35" s="178"/>
      <c r="AXW35" s="178"/>
      <c r="AXX35" s="178"/>
      <c r="AXY35" s="178"/>
      <c r="AXZ35" s="178"/>
      <c r="AYA35" s="178"/>
      <c r="AYB35" s="178"/>
      <c r="AYC35" s="178"/>
      <c r="AYD35" s="178"/>
      <c r="AYE35" s="178"/>
      <c r="AYF35" s="178"/>
      <c r="AYG35" s="178"/>
      <c r="AYH35" s="178"/>
      <c r="AYI35" s="178"/>
      <c r="AYJ35" s="178"/>
      <c r="AYK35" s="178"/>
      <c r="AYL35" s="178"/>
      <c r="AYM35" s="178"/>
      <c r="AYN35" s="178"/>
      <c r="AYO35" s="178"/>
      <c r="AYP35" s="178"/>
      <c r="AYQ35" s="178"/>
      <c r="AYR35" s="178"/>
      <c r="AYS35" s="178"/>
      <c r="AYT35" s="178"/>
      <c r="AYU35" s="178"/>
      <c r="AYV35" s="178"/>
      <c r="AYW35" s="178"/>
      <c r="AYX35" s="178"/>
      <c r="AYY35" s="178"/>
      <c r="AYZ35" s="178"/>
      <c r="AZA35" s="178"/>
      <c r="AZB35" s="178"/>
      <c r="AZC35" s="178"/>
      <c r="AZD35" s="178"/>
      <c r="AZE35" s="178"/>
      <c r="AZF35" s="178"/>
      <c r="AZG35" s="178"/>
      <c r="AZH35" s="178"/>
      <c r="AZI35" s="178"/>
      <c r="AZJ35" s="178"/>
      <c r="AZK35" s="178"/>
      <c r="AZL35" s="178"/>
      <c r="AZM35" s="178"/>
      <c r="AZN35" s="178"/>
      <c r="AZO35" s="178"/>
      <c r="AZP35" s="178"/>
      <c r="AZQ35" s="178"/>
      <c r="AZR35" s="178"/>
      <c r="AZS35" s="178"/>
      <c r="AZT35" s="178"/>
      <c r="AZU35" s="178"/>
      <c r="AZV35" s="178"/>
      <c r="AZW35" s="178"/>
      <c r="AZX35" s="178"/>
      <c r="AZY35" s="178"/>
      <c r="AZZ35" s="178"/>
      <c r="BAA35" s="178"/>
      <c r="BAB35" s="178"/>
      <c r="BAC35" s="178"/>
      <c r="BAD35" s="178"/>
      <c r="BAE35" s="178"/>
      <c r="BAF35" s="178"/>
      <c r="BAG35" s="178"/>
      <c r="BAH35" s="178"/>
      <c r="BAI35" s="178"/>
      <c r="BAJ35" s="178"/>
      <c r="BAK35" s="178"/>
      <c r="BAL35" s="178"/>
      <c r="BAM35" s="178"/>
      <c r="BAN35" s="178"/>
      <c r="BAO35" s="178"/>
      <c r="BAP35" s="178"/>
      <c r="BAQ35" s="178"/>
      <c r="BAR35" s="178"/>
      <c r="BAS35" s="178"/>
      <c r="BAT35" s="178"/>
      <c r="BAU35" s="178"/>
      <c r="BAV35" s="178"/>
      <c r="BAW35" s="178"/>
      <c r="BAX35" s="178"/>
      <c r="BAY35" s="178"/>
      <c r="BAZ35" s="178"/>
      <c r="BBA35" s="178"/>
      <c r="BBB35" s="178"/>
      <c r="BBC35" s="178"/>
      <c r="BBD35" s="178"/>
      <c r="BBE35" s="178"/>
      <c r="BBF35" s="178"/>
      <c r="BBG35" s="178"/>
      <c r="BBH35" s="178"/>
      <c r="BBI35" s="178"/>
      <c r="BBJ35" s="178"/>
      <c r="BBK35" s="178"/>
      <c r="BBL35" s="178"/>
      <c r="BBM35" s="178"/>
      <c r="BBN35" s="178"/>
      <c r="BBO35" s="178"/>
      <c r="BBP35" s="178"/>
      <c r="BBQ35" s="178"/>
      <c r="BBR35" s="178"/>
      <c r="BBS35" s="178"/>
      <c r="BBT35" s="178"/>
      <c r="BBU35" s="178"/>
      <c r="BBV35" s="178"/>
      <c r="BBW35" s="178"/>
      <c r="BBX35" s="178"/>
      <c r="BBY35" s="178"/>
      <c r="BBZ35" s="178"/>
      <c r="BCA35" s="178"/>
      <c r="BCB35" s="178"/>
      <c r="BCC35" s="178"/>
      <c r="BCD35" s="178"/>
      <c r="BCE35" s="178"/>
      <c r="BCF35" s="178"/>
      <c r="BCG35" s="178"/>
      <c r="BCH35" s="178"/>
      <c r="BCI35" s="178"/>
      <c r="BCJ35" s="178"/>
      <c r="BCK35" s="178"/>
      <c r="BCL35" s="178"/>
      <c r="BCM35" s="178"/>
      <c r="BCN35" s="178"/>
      <c r="BCO35" s="178"/>
      <c r="BCP35" s="178"/>
      <c r="BCQ35" s="178"/>
      <c r="BCR35" s="178"/>
      <c r="BCS35" s="178"/>
      <c r="BCT35" s="178"/>
      <c r="BCU35" s="178"/>
      <c r="BCV35" s="178"/>
      <c r="BCW35" s="178"/>
      <c r="BCX35" s="178"/>
      <c r="BCY35" s="178"/>
      <c r="BCZ35" s="178"/>
      <c r="BDA35" s="178"/>
      <c r="BDB35" s="178"/>
      <c r="BDC35" s="178"/>
      <c r="BDD35" s="178"/>
      <c r="BDE35" s="178"/>
      <c r="BDF35" s="178"/>
      <c r="BDG35" s="178"/>
      <c r="BDH35" s="178"/>
      <c r="BDI35" s="178"/>
      <c r="BDJ35" s="178"/>
      <c r="BDK35" s="178"/>
      <c r="BDL35" s="178"/>
      <c r="BDM35" s="178"/>
      <c r="BDN35" s="178"/>
      <c r="BDO35" s="178"/>
      <c r="BDP35" s="178"/>
      <c r="BDQ35" s="178"/>
      <c r="BDR35" s="178"/>
      <c r="BDS35" s="178"/>
      <c r="BDT35" s="178"/>
      <c r="BDU35" s="178"/>
      <c r="BDV35" s="178"/>
      <c r="BDW35" s="178"/>
      <c r="BDX35" s="178"/>
      <c r="BDY35" s="178"/>
      <c r="BDZ35" s="178"/>
      <c r="BEA35" s="178"/>
      <c r="BEB35" s="178"/>
      <c r="BEC35" s="178"/>
      <c r="BED35" s="178"/>
      <c r="BEE35" s="178"/>
      <c r="BEF35" s="178"/>
      <c r="BEG35" s="178"/>
      <c r="BEH35" s="178"/>
      <c r="BEI35" s="178"/>
      <c r="BEJ35" s="178"/>
      <c r="BEK35" s="178"/>
      <c r="BEL35" s="178"/>
      <c r="BEM35" s="178"/>
      <c r="BEN35" s="178"/>
      <c r="BEO35" s="178"/>
      <c r="BEP35" s="178"/>
      <c r="BEQ35" s="178"/>
      <c r="BER35" s="178"/>
      <c r="BES35" s="178"/>
      <c r="BET35" s="178"/>
      <c r="BEU35" s="178"/>
      <c r="BEV35" s="178"/>
      <c r="BEW35" s="178"/>
      <c r="BEX35" s="178"/>
      <c r="BEY35" s="178"/>
      <c r="BEZ35" s="178"/>
      <c r="BFA35" s="178"/>
      <c r="BFB35" s="178"/>
      <c r="BFC35" s="178"/>
      <c r="BFD35" s="178"/>
      <c r="BFE35" s="178"/>
      <c r="BFF35" s="178"/>
      <c r="BFG35" s="178"/>
      <c r="BFH35" s="178"/>
      <c r="BFI35" s="178"/>
      <c r="BFJ35" s="178"/>
      <c r="BFK35" s="178"/>
      <c r="BFL35" s="178"/>
      <c r="BFM35" s="178"/>
      <c r="BFN35" s="178"/>
      <c r="BFO35" s="178"/>
      <c r="BFP35" s="178"/>
      <c r="BFQ35" s="178"/>
      <c r="BFR35" s="178"/>
      <c r="BFS35" s="178"/>
      <c r="BFT35" s="178"/>
      <c r="BFU35" s="178"/>
      <c r="BFW35" s="178"/>
      <c r="BFX35" s="178"/>
      <c r="BFY35" s="178"/>
      <c r="BFZ35" s="178"/>
      <c r="BGA35" s="178"/>
      <c r="BGB35" s="178"/>
      <c r="BGC35" s="178"/>
      <c r="BGD35" s="178"/>
      <c r="BGE35" s="178"/>
      <c r="BGF35" s="178"/>
      <c r="BGG35" s="178"/>
      <c r="BGH35" s="178"/>
      <c r="BGI35" s="178"/>
      <c r="BGJ35" s="178"/>
      <c r="BGK35" s="178"/>
      <c r="BGL35" s="178"/>
      <c r="BGM35" s="178"/>
      <c r="BGN35" s="178"/>
      <c r="BGO35" s="178"/>
      <c r="BGP35" s="178"/>
      <c r="BGQ35" s="178"/>
      <c r="BGR35" s="178"/>
      <c r="BGS35" s="178"/>
      <c r="BGT35" s="178"/>
      <c r="BGU35" s="178"/>
      <c r="BGV35" s="178"/>
      <c r="BGW35" s="178"/>
      <c r="BGX35" s="178"/>
      <c r="BGY35" s="178"/>
      <c r="BGZ35" s="178"/>
      <c r="BHA35" s="178"/>
      <c r="BHB35" s="178"/>
      <c r="BHC35" s="178"/>
      <c r="BHD35" s="178"/>
      <c r="BHE35" s="178"/>
      <c r="BHF35" s="178"/>
      <c r="BHG35" s="178"/>
      <c r="BHH35" s="178"/>
      <c r="BHI35" s="178"/>
      <c r="BHJ35" s="178"/>
      <c r="BHK35" s="178"/>
      <c r="BHL35" s="178"/>
      <c r="BHM35" s="178"/>
      <c r="BHN35" s="178"/>
      <c r="BHO35" s="178"/>
      <c r="BHP35" s="178"/>
      <c r="BHQ35" s="178"/>
      <c r="BHR35" s="178"/>
      <c r="BHS35" s="178"/>
      <c r="BHT35" s="178"/>
      <c r="BHU35" s="178"/>
      <c r="BHV35" s="178"/>
      <c r="BHW35" s="178"/>
      <c r="BHX35" s="178"/>
      <c r="BHY35" s="178"/>
      <c r="BHZ35" s="178"/>
      <c r="BIA35" s="178"/>
      <c r="BIB35" s="178"/>
      <c r="BIC35" s="178"/>
      <c r="BID35" s="178"/>
      <c r="BIE35" s="178"/>
      <c r="BIF35" s="178"/>
      <c r="BIG35" s="178"/>
      <c r="BIH35" s="178"/>
      <c r="BII35" s="178"/>
      <c r="BIJ35" s="178"/>
      <c r="BIK35" s="178"/>
      <c r="BIL35" s="178"/>
      <c r="BIM35" s="178"/>
      <c r="BIN35" s="178"/>
      <c r="BIO35" s="178"/>
      <c r="BIP35" s="178"/>
      <c r="BIQ35" s="178"/>
      <c r="BIR35" s="178"/>
      <c r="BIS35" s="178"/>
      <c r="BIT35" s="178"/>
      <c r="BIU35" s="178"/>
      <c r="BIV35" s="178"/>
      <c r="BIW35" s="178"/>
      <c r="BIX35" s="178"/>
      <c r="BIY35" s="178"/>
      <c r="BIZ35" s="178"/>
      <c r="BJA35" s="178"/>
      <c r="BJB35" s="178"/>
      <c r="BJC35" s="178"/>
      <c r="BJD35" s="178"/>
      <c r="BJE35" s="178"/>
      <c r="BJF35" s="178"/>
      <c r="BJG35" s="178"/>
      <c r="BJH35" s="178"/>
      <c r="BJI35" s="178"/>
      <c r="BJJ35" s="178"/>
      <c r="BJK35" s="178"/>
      <c r="BJL35" s="178"/>
      <c r="BJM35" s="178"/>
      <c r="BJN35" s="178"/>
      <c r="BJO35" s="178"/>
      <c r="BJP35" s="178"/>
      <c r="BJQ35" s="178"/>
      <c r="BJR35" s="178"/>
      <c r="BJS35" s="178"/>
      <c r="BJT35" s="178"/>
      <c r="BJU35" s="178"/>
      <c r="BJV35" s="178"/>
      <c r="BJW35" s="178"/>
      <c r="BJX35" s="178"/>
      <c r="BJY35" s="178"/>
      <c r="BJZ35" s="178"/>
      <c r="BKA35" s="178"/>
      <c r="BKB35" s="178"/>
      <c r="BKC35" s="178"/>
      <c r="BKD35" s="178"/>
      <c r="BKE35" s="178"/>
      <c r="BKF35" s="178"/>
      <c r="BKG35" s="178"/>
      <c r="BKH35" s="178"/>
      <c r="BKI35" s="178"/>
      <c r="BKJ35" s="178"/>
      <c r="BKK35" s="178"/>
      <c r="BKL35" s="178"/>
      <c r="BKM35" s="178"/>
      <c r="BKN35" s="178"/>
      <c r="BKO35" s="178"/>
      <c r="BKP35" s="178"/>
      <c r="BKQ35" s="178"/>
      <c r="BKR35" s="178"/>
      <c r="BKS35" s="178"/>
      <c r="BKT35" s="178"/>
      <c r="BKU35" s="178"/>
      <c r="BKV35" s="178"/>
      <c r="BKW35" s="178"/>
      <c r="BKX35" s="178"/>
      <c r="BKY35" s="178"/>
      <c r="BKZ35" s="178"/>
      <c r="BLA35" s="178"/>
      <c r="BLB35" s="178"/>
      <c r="BLC35" s="178"/>
      <c r="BLD35" s="178"/>
      <c r="BLE35" s="178"/>
      <c r="BLF35" s="178"/>
      <c r="BLG35" s="178"/>
      <c r="BLH35" s="178"/>
      <c r="BLI35" s="178"/>
      <c r="BLJ35" s="178"/>
      <c r="BLK35" s="178"/>
      <c r="BLL35" s="178"/>
      <c r="BLM35" s="178"/>
      <c r="BLN35" s="178"/>
      <c r="BLO35" s="178"/>
      <c r="BLP35" s="178"/>
      <c r="BLQ35" s="178"/>
      <c r="BLR35" s="178"/>
      <c r="BLS35" s="178"/>
      <c r="BLT35" s="178"/>
      <c r="BLU35" s="178"/>
      <c r="BLV35" s="178"/>
      <c r="BLW35" s="178"/>
      <c r="BLX35" s="178"/>
      <c r="BLY35" s="178"/>
      <c r="BLZ35" s="178"/>
      <c r="BMA35" s="178"/>
      <c r="BMB35" s="178"/>
      <c r="BMC35" s="178"/>
      <c r="BMD35" s="178"/>
      <c r="BME35" s="178"/>
      <c r="BMF35" s="178"/>
      <c r="BMG35" s="178"/>
      <c r="BMH35" s="178"/>
      <c r="BMI35" s="178"/>
      <c r="BMJ35" s="178"/>
      <c r="BMK35" s="178"/>
      <c r="BML35" s="178"/>
      <c r="BMM35" s="178"/>
      <c r="BMN35" s="178"/>
      <c r="BMO35" s="178"/>
      <c r="BMP35" s="178"/>
      <c r="BMQ35" s="178"/>
      <c r="BMR35" s="178"/>
      <c r="BMS35" s="178"/>
      <c r="BMT35" s="178"/>
      <c r="BMU35" s="178"/>
      <c r="BMV35" s="178"/>
      <c r="BMW35" s="178"/>
      <c r="BMX35" s="178"/>
      <c r="BMY35" s="178"/>
      <c r="BMZ35" s="178"/>
      <c r="BNA35" s="178"/>
      <c r="BNB35" s="178"/>
      <c r="BNC35" s="178"/>
      <c r="BND35" s="178"/>
      <c r="BNE35" s="178"/>
      <c r="BNF35" s="178"/>
      <c r="BNG35" s="178"/>
      <c r="BNH35" s="178"/>
      <c r="BNI35" s="178"/>
      <c r="BNJ35" s="178"/>
      <c r="BNK35" s="178"/>
      <c r="BNL35" s="178"/>
      <c r="BNM35" s="178"/>
      <c r="BNN35" s="178"/>
      <c r="BNO35" s="178"/>
      <c r="BNP35" s="178"/>
      <c r="BNQ35" s="178"/>
      <c r="BNR35" s="178"/>
      <c r="BNS35" s="178"/>
      <c r="BNT35" s="178"/>
      <c r="BNU35" s="178"/>
      <c r="BNV35" s="178"/>
      <c r="BNW35" s="178"/>
      <c r="BNX35" s="178"/>
      <c r="BNY35" s="178"/>
      <c r="BNZ35" s="178"/>
      <c r="BOA35" s="178"/>
      <c r="BOB35" s="178"/>
      <c r="BOC35" s="178"/>
      <c r="BOD35" s="178"/>
      <c r="BOE35" s="178"/>
      <c r="BOF35" s="178"/>
      <c r="BOG35" s="178"/>
      <c r="BOH35" s="178"/>
      <c r="BOI35" s="178"/>
      <c r="BOJ35" s="178"/>
      <c r="BOK35" s="178"/>
      <c r="BOL35" s="178"/>
      <c r="BOM35" s="178"/>
      <c r="BON35" s="178"/>
      <c r="BOO35" s="178"/>
      <c r="BOP35" s="178"/>
      <c r="BOQ35" s="178"/>
      <c r="BOR35" s="178"/>
      <c r="BOS35" s="178"/>
      <c r="BOT35" s="178"/>
      <c r="BOU35" s="178"/>
      <c r="BOV35" s="178"/>
      <c r="BOW35" s="178"/>
      <c r="BOX35" s="178"/>
      <c r="BOY35" s="178"/>
      <c r="BOZ35" s="178"/>
      <c r="BPA35" s="178"/>
      <c r="BPB35" s="178"/>
      <c r="BPC35" s="178"/>
      <c r="BPD35" s="178"/>
      <c r="BPE35" s="178"/>
      <c r="BPF35" s="178"/>
      <c r="BPG35" s="178"/>
      <c r="BPH35" s="178"/>
      <c r="BPI35" s="178"/>
      <c r="BPJ35" s="178"/>
      <c r="BPK35" s="178"/>
      <c r="BPL35" s="178"/>
      <c r="BPM35" s="178"/>
      <c r="BPN35" s="178"/>
      <c r="BPO35" s="178"/>
      <c r="BPP35" s="178"/>
      <c r="BPQ35" s="178"/>
      <c r="BPS35" s="178"/>
      <c r="BPT35" s="178"/>
      <c r="BPU35" s="178"/>
      <c r="BPV35" s="178"/>
      <c r="BPW35" s="178"/>
      <c r="BPX35" s="178"/>
      <c r="BPY35" s="178"/>
      <c r="BPZ35" s="178"/>
      <c r="BQA35" s="178"/>
      <c r="BQB35" s="178"/>
      <c r="BQC35" s="178"/>
      <c r="BQD35" s="178"/>
      <c r="BQE35" s="178"/>
      <c r="BQF35" s="178"/>
      <c r="BQG35" s="178"/>
      <c r="BQH35" s="178"/>
      <c r="BQI35" s="178"/>
      <c r="BQJ35" s="178"/>
      <c r="BQK35" s="178"/>
      <c r="BQL35" s="178"/>
      <c r="BQM35" s="178"/>
      <c r="BQN35" s="178"/>
      <c r="BQO35" s="178"/>
      <c r="BQP35" s="178"/>
      <c r="BQQ35" s="178"/>
      <c r="BQR35" s="178"/>
      <c r="BQS35" s="178"/>
      <c r="BQT35" s="178"/>
      <c r="BQU35" s="178"/>
      <c r="BQV35" s="178"/>
      <c r="BQW35" s="178"/>
      <c r="BQX35" s="178"/>
      <c r="BQY35" s="178"/>
      <c r="BQZ35" s="178"/>
      <c r="BRA35" s="178"/>
      <c r="BRB35" s="178"/>
      <c r="BRC35" s="178"/>
      <c r="BRD35" s="178"/>
      <c r="BRE35" s="178"/>
      <c r="BRF35" s="178"/>
      <c r="BRG35" s="178"/>
      <c r="BRH35" s="178"/>
      <c r="BRI35" s="178"/>
      <c r="BRJ35" s="178"/>
      <c r="BRK35" s="178"/>
      <c r="BRL35" s="178"/>
      <c r="BRM35" s="178"/>
      <c r="BRN35" s="178"/>
      <c r="BRO35" s="178"/>
      <c r="BRP35" s="178"/>
      <c r="BRQ35" s="178"/>
      <c r="BRR35" s="178"/>
      <c r="BRS35" s="178"/>
      <c r="BRT35" s="178"/>
      <c r="BRU35" s="178"/>
      <c r="BRV35" s="178"/>
      <c r="BRW35" s="178"/>
      <c r="BRX35" s="178"/>
      <c r="BRY35" s="178"/>
      <c r="BRZ35" s="178"/>
      <c r="BSA35" s="178"/>
      <c r="BSB35" s="178"/>
      <c r="BSC35" s="178"/>
      <c r="BSD35" s="178"/>
      <c r="BSE35" s="178"/>
      <c r="BSF35" s="178"/>
      <c r="BSG35" s="178"/>
      <c r="BSH35" s="178"/>
      <c r="BSI35" s="178"/>
      <c r="BSJ35" s="178"/>
      <c r="BSK35" s="178"/>
      <c r="BSL35" s="178"/>
      <c r="BSM35" s="178"/>
      <c r="BSN35" s="178"/>
      <c r="BSO35" s="178"/>
      <c r="BSP35" s="178"/>
      <c r="BSQ35" s="178"/>
      <c r="BSR35" s="178"/>
      <c r="BSS35" s="178"/>
      <c r="BST35" s="178"/>
      <c r="BSU35" s="178"/>
      <c r="BSV35" s="178"/>
      <c r="BSW35" s="178"/>
      <c r="BSX35" s="178"/>
      <c r="BSY35" s="178"/>
      <c r="BSZ35" s="178"/>
      <c r="BTA35" s="178"/>
      <c r="BTB35" s="178"/>
      <c r="BTC35" s="178"/>
      <c r="BTD35" s="178"/>
      <c r="BTE35" s="178"/>
      <c r="BTF35" s="178"/>
      <c r="BTG35" s="178"/>
      <c r="BTH35" s="178"/>
      <c r="BTI35" s="178"/>
      <c r="BTJ35" s="178"/>
      <c r="BTK35" s="178"/>
      <c r="BTL35" s="178"/>
      <c r="BTM35" s="178"/>
      <c r="BTN35" s="178"/>
      <c r="BTO35" s="178"/>
      <c r="BTP35" s="178"/>
      <c r="BTQ35" s="178"/>
      <c r="BTR35" s="178"/>
      <c r="BTS35" s="178"/>
      <c r="BTT35" s="178"/>
      <c r="BTU35" s="178"/>
      <c r="BTV35" s="178"/>
      <c r="BTW35" s="178"/>
      <c r="BTX35" s="178"/>
      <c r="BTY35" s="178"/>
      <c r="BTZ35" s="178"/>
      <c r="BUA35" s="178"/>
      <c r="BUB35" s="178"/>
      <c r="BUC35" s="178"/>
      <c r="BUD35" s="178"/>
      <c r="BUE35" s="178"/>
      <c r="BUF35" s="178"/>
      <c r="BUG35" s="178"/>
      <c r="BUH35" s="178"/>
      <c r="BUI35" s="178"/>
      <c r="BUJ35" s="178"/>
      <c r="BUK35" s="178"/>
      <c r="BUL35" s="178"/>
      <c r="BUM35" s="178"/>
      <c r="BUN35" s="178"/>
      <c r="BUO35" s="178"/>
      <c r="BUP35" s="178"/>
      <c r="BUQ35" s="178"/>
      <c r="BUR35" s="178"/>
      <c r="BUS35" s="178"/>
      <c r="BUT35" s="178"/>
      <c r="BUU35" s="178"/>
      <c r="BUV35" s="178"/>
      <c r="BUW35" s="178"/>
      <c r="BUX35" s="178"/>
      <c r="BUY35" s="178"/>
      <c r="BUZ35" s="178"/>
      <c r="BVA35" s="178"/>
      <c r="BVB35" s="178"/>
      <c r="BVC35" s="178"/>
      <c r="BVD35" s="178"/>
      <c r="BVE35" s="178"/>
      <c r="BVF35" s="178"/>
      <c r="BVG35" s="178"/>
      <c r="BVH35" s="178"/>
      <c r="BVI35" s="178"/>
      <c r="BVJ35" s="178"/>
      <c r="BVK35" s="178"/>
      <c r="BVL35" s="178"/>
      <c r="BVM35" s="178"/>
      <c r="BVN35" s="178"/>
      <c r="BVO35" s="178"/>
      <c r="BVP35" s="178"/>
      <c r="BVQ35" s="178"/>
      <c r="BVR35" s="178"/>
      <c r="BVS35" s="178"/>
      <c r="BVT35" s="178"/>
      <c r="BVU35" s="178"/>
      <c r="BVV35" s="178"/>
      <c r="BVW35" s="178"/>
      <c r="BVX35" s="178"/>
      <c r="BVY35" s="178"/>
      <c r="BVZ35" s="178"/>
      <c r="BWA35" s="178"/>
      <c r="BWB35" s="178"/>
      <c r="BWC35" s="178"/>
      <c r="BWD35" s="178"/>
      <c r="BWE35" s="178"/>
      <c r="BWF35" s="178"/>
      <c r="BWG35" s="178"/>
      <c r="BWH35" s="178"/>
      <c r="BWI35" s="178"/>
      <c r="BWJ35" s="178"/>
      <c r="BWK35" s="178"/>
      <c r="BWL35" s="178"/>
      <c r="BWM35" s="178"/>
      <c r="BWN35" s="178"/>
      <c r="BWO35" s="178"/>
      <c r="BWP35" s="178"/>
      <c r="BWQ35" s="178"/>
      <c r="BWR35" s="178"/>
      <c r="BWS35" s="178"/>
      <c r="BWT35" s="178"/>
      <c r="BWU35" s="178"/>
      <c r="BWV35" s="178"/>
      <c r="BWW35" s="178"/>
      <c r="BWX35" s="178"/>
      <c r="BWY35" s="178"/>
      <c r="BWZ35" s="178"/>
      <c r="BXA35" s="178"/>
      <c r="BXB35" s="178"/>
      <c r="BXC35" s="178"/>
      <c r="BXD35" s="178"/>
      <c r="BXE35" s="178"/>
      <c r="BXF35" s="178"/>
      <c r="BXG35" s="178"/>
      <c r="BXH35" s="178"/>
      <c r="BXI35" s="178"/>
      <c r="BXJ35" s="178"/>
      <c r="BXK35" s="178"/>
      <c r="BXL35" s="178"/>
      <c r="BXM35" s="178"/>
      <c r="BXN35" s="178"/>
      <c r="BXO35" s="178"/>
      <c r="BXP35" s="178"/>
      <c r="BXQ35" s="178"/>
      <c r="BXR35" s="178"/>
      <c r="BXS35" s="178"/>
      <c r="BXT35" s="178"/>
      <c r="BXU35" s="178"/>
      <c r="BXV35" s="178"/>
      <c r="BXW35" s="178"/>
      <c r="BXX35" s="178"/>
      <c r="BXY35" s="178"/>
      <c r="BXZ35" s="178"/>
      <c r="BYA35" s="178"/>
      <c r="BYB35" s="178"/>
      <c r="BYC35" s="178"/>
      <c r="BYD35" s="178"/>
      <c r="BYE35" s="178"/>
      <c r="BYF35" s="178"/>
      <c r="BYG35" s="178"/>
      <c r="BYH35" s="178"/>
      <c r="BYI35" s="178"/>
      <c r="BYJ35" s="178"/>
      <c r="BYK35" s="178"/>
      <c r="BYL35" s="178"/>
      <c r="BYM35" s="178"/>
      <c r="BYN35" s="178"/>
      <c r="BYO35" s="178"/>
      <c r="BYP35" s="178"/>
      <c r="BYQ35" s="178"/>
      <c r="BYR35" s="178"/>
      <c r="BYS35" s="178"/>
      <c r="BYT35" s="178"/>
      <c r="BYU35" s="178"/>
      <c r="BYV35" s="178"/>
      <c r="BYW35" s="178"/>
      <c r="BYX35" s="178"/>
      <c r="BYY35" s="178"/>
      <c r="BYZ35" s="178"/>
      <c r="BZA35" s="178"/>
      <c r="BZB35" s="178"/>
      <c r="BZC35" s="178"/>
      <c r="BZD35" s="178"/>
      <c r="BZE35" s="178"/>
      <c r="BZF35" s="178"/>
      <c r="BZG35" s="178"/>
      <c r="BZH35" s="178"/>
      <c r="BZI35" s="178"/>
      <c r="BZJ35" s="178"/>
      <c r="BZK35" s="178"/>
      <c r="BZL35" s="178"/>
      <c r="BZM35" s="178"/>
      <c r="BZO35" s="178"/>
      <c r="BZP35" s="178"/>
      <c r="BZQ35" s="178"/>
      <c r="BZR35" s="178"/>
      <c r="BZS35" s="178"/>
      <c r="BZT35" s="178"/>
      <c r="BZU35" s="178"/>
      <c r="BZV35" s="178"/>
      <c r="BZW35" s="178"/>
      <c r="BZX35" s="178"/>
      <c r="BZY35" s="178"/>
      <c r="BZZ35" s="178"/>
      <c r="CAA35" s="178"/>
      <c r="CAB35" s="178"/>
      <c r="CAC35" s="178"/>
      <c r="CAD35" s="178"/>
      <c r="CAE35" s="178"/>
      <c r="CAF35" s="178"/>
      <c r="CAG35" s="178"/>
      <c r="CAH35" s="178"/>
      <c r="CAI35" s="178"/>
      <c r="CAJ35" s="178"/>
      <c r="CAK35" s="178"/>
      <c r="CAL35" s="178"/>
      <c r="CAM35" s="178"/>
      <c r="CAN35" s="178"/>
      <c r="CAO35" s="178"/>
      <c r="CAP35" s="178"/>
      <c r="CAQ35" s="178"/>
      <c r="CAR35" s="178"/>
      <c r="CAS35" s="178"/>
      <c r="CAT35" s="178"/>
      <c r="CAU35" s="178"/>
      <c r="CAV35" s="178"/>
      <c r="CAW35" s="178"/>
      <c r="CAX35" s="178"/>
      <c r="CAY35" s="178"/>
      <c r="CAZ35" s="178"/>
      <c r="CBA35" s="178"/>
      <c r="CBB35" s="178"/>
      <c r="CBC35" s="178"/>
      <c r="CBD35" s="178"/>
      <c r="CBE35" s="178"/>
      <c r="CBF35" s="178"/>
      <c r="CBG35" s="178"/>
      <c r="CBH35" s="178"/>
      <c r="CBI35" s="178"/>
      <c r="CBJ35" s="178"/>
      <c r="CBK35" s="178"/>
      <c r="CBL35" s="178"/>
      <c r="CBM35" s="178"/>
      <c r="CBN35" s="178"/>
      <c r="CBO35" s="178"/>
      <c r="CBP35" s="178"/>
      <c r="CBQ35" s="178"/>
      <c r="CBR35" s="178"/>
      <c r="CBS35" s="178"/>
      <c r="CBT35" s="178"/>
      <c r="CBU35" s="178"/>
      <c r="CBV35" s="178"/>
      <c r="CBW35" s="178"/>
      <c r="CBX35" s="178"/>
      <c r="CBY35" s="178"/>
      <c r="CBZ35" s="178"/>
      <c r="CCA35" s="178"/>
      <c r="CCB35" s="178"/>
      <c r="CCC35" s="178"/>
      <c r="CCD35" s="178"/>
      <c r="CCE35" s="178"/>
      <c r="CCF35" s="178"/>
      <c r="CCG35" s="178"/>
      <c r="CCH35" s="178"/>
      <c r="CCI35" s="178"/>
      <c r="CCJ35" s="178"/>
      <c r="CCK35" s="178"/>
      <c r="CCL35" s="178"/>
      <c r="CCM35" s="178"/>
      <c r="CCN35" s="178"/>
      <c r="CCO35" s="178"/>
      <c r="CCP35" s="178"/>
      <c r="CCQ35" s="178"/>
      <c r="CCR35" s="178"/>
      <c r="CCS35" s="178"/>
      <c r="CCT35" s="178"/>
      <c r="CCU35" s="178"/>
      <c r="CCV35" s="178"/>
      <c r="CCW35" s="178"/>
      <c r="CCX35" s="178"/>
      <c r="CCY35" s="178"/>
      <c r="CCZ35" s="178"/>
      <c r="CDA35" s="178"/>
      <c r="CDB35" s="178"/>
      <c r="CDC35" s="178"/>
      <c r="CDD35" s="178"/>
      <c r="CDE35" s="178"/>
      <c r="CDF35" s="178"/>
      <c r="CDG35" s="178"/>
      <c r="CDH35" s="178"/>
      <c r="CDI35" s="178"/>
      <c r="CDJ35" s="178"/>
      <c r="CDK35" s="178"/>
      <c r="CDL35" s="178"/>
      <c r="CDM35" s="178"/>
      <c r="CDN35" s="178"/>
      <c r="CDO35" s="178"/>
      <c r="CDP35" s="178"/>
      <c r="CDQ35" s="178"/>
      <c r="CDR35" s="178"/>
      <c r="CDS35" s="178"/>
      <c r="CDT35" s="178"/>
      <c r="CDU35" s="178"/>
      <c r="CDV35" s="178"/>
      <c r="CDW35" s="178"/>
      <c r="CDX35" s="178"/>
      <c r="CDY35" s="178"/>
      <c r="CDZ35" s="178"/>
      <c r="CEA35" s="178"/>
      <c r="CEB35" s="178"/>
      <c r="CEC35" s="178"/>
      <c r="CED35" s="178"/>
      <c r="CEE35" s="178"/>
      <c r="CEF35" s="178"/>
      <c r="CEG35" s="178"/>
      <c r="CEH35" s="178"/>
      <c r="CEI35" s="178"/>
      <c r="CEJ35" s="178"/>
      <c r="CEK35" s="178"/>
      <c r="CEL35" s="178"/>
      <c r="CEM35" s="178"/>
      <c r="CEN35" s="178"/>
      <c r="CEO35" s="178"/>
      <c r="CEP35" s="178"/>
      <c r="CEQ35" s="178"/>
      <c r="CER35" s="178"/>
      <c r="CES35" s="178"/>
      <c r="CET35" s="178"/>
      <c r="CEU35" s="178"/>
      <c r="CEV35" s="178"/>
      <c r="CEW35" s="178"/>
      <c r="CEX35" s="178"/>
      <c r="CEY35" s="178"/>
      <c r="CEZ35" s="178"/>
      <c r="CFA35" s="178"/>
      <c r="CFB35" s="178"/>
      <c r="CFC35" s="178"/>
      <c r="CFD35" s="178"/>
      <c r="CFE35" s="178"/>
      <c r="CFF35" s="178"/>
      <c r="CFG35" s="178"/>
      <c r="CFH35" s="178"/>
      <c r="CFI35" s="178"/>
      <c r="CFJ35" s="178"/>
      <c r="CFK35" s="178"/>
      <c r="CFL35" s="178"/>
      <c r="CFM35" s="178"/>
      <c r="CFN35" s="178"/>
      <c r="CFO35" s="178"/>
      <c r="CFP35" s="178"/>
      <c r="CFQ35" s="178"/>
      <c r="CFR35" s="178"/>
      <c r="CFS35" s="178"/>
      <c r="CFT35" s="178"/>
      <c r="CFU35" s="178"/>
      <c r="CFV35" s="178"/>
      <c r="CFW35" s="178"/>
      <c r="CFX35" s="178"/>
      <c r="CFY35" s="178"/>
      <c r="CFZ35" s="178"/>
      <c r="CGA35" s="178"/>
      <c r="CGB35" s="178"/>
      <c r="CGC35" s="178"/>
      <c r="CGD35" s="178"/>
      <c r="CGE35" s="178"/>
      <c r="CGF35" s="178"/>
      <c r="CGG35" s="178"/>
      <c r="CGH35" s="178"/>
      <c r="CGI35" s="178"/>
      <c r="CGJ35" s="178"/>
      <c r="CGK35" s="178"/>
      <c r="CGL35" s="178"/>
      <c r="CGM35" s="178"/>
      <c r="CGN35" s="178"/>
      <c r="CGO35" s="178"/>
      <c r="CGP35" s="178"/>
      <c r="CGQ35" s="178"/>
      <c r="CGR35" s="178"/>
      <c r="CGS35" s="178"/>
      <c r="CGT35" s="178"/>
      <c r="CGU35" s="178"/>
      <c r="CGV35" s="178"/>
      <c r="CGW35" s="178"/>
      <c r="CGX35" s="178"/>
      <c r="CGY35" s="178"/>
      <c r="CGZ35" s="178"/>
      <c r="CHA35" s="178"/>
      <c r="CHB35" s="178"/>
      <c r="CHC35" s="178"/>
      <c r="CHD35" s="178"/>
      <c r="CHE35" s="178"/>
      <c r="CHF35" s="178"/>
      <c r="CHG35" s="178"/>
      <c r="CHH35" s="178"/>
      <c r="CHI35" s="178"/>
      <c r="CHJ35" s="178"/>
      <c r="CHK35" s="178"/>
      <c r="CHL35" s="178"/>
      <c r="CHM35" s="178"/>
      <c r="CHN35" s="178"/>
      <c r="CHO35" s="178"/>
      <c r="CHP35" s="178"/>
      <c r="CHQ35" s="178"/>
      <c r="CHR35" s="178"/>
      <c r="CHS35" s="178"/>
      <c r="CHT35" s="178"/>
      <c r="CHU35" s="178"/>
      <c r="CHV35" s="178"/>
      <c r="CHW35" s="178"/>
      <c r="CHX35" s="178"/>
      <c r="CHY35" s="178"/>
      <c r="CHZ35" s="178"/>
      <c r="CIA35" s="178"/>
      <c r="CIB35" s="178"/>
      <c r="CIC35" s="178"/>
      <c r="CID35" s="178"/>
      <c r="CIE35" s="178"/>
      <c r="CIF35" s="178"/>
      <c r="CIG35" s="178"/>
      <c r="CIH35" s="178"/>
      <c r="CII35" s="178"/>
      <c r="CIJ35" s="178"/>
      <c r="CIK35" s="178"/>
      <c r="CIL35" s="178"/>
      <c r="CIM35" s="178"/>
      <c r="CIN35" s="178"/>
      <c r="CIO35" s="178"/>
      <c r="CIP35" s="178"/>
      <c r="CIQ35" s="178"/>
      <c r="CIR35" s="178"/>
      <c r="CIS35" s="178"/>
      <c r="CIT35" s="178"/>
      <c r="CIU35" s="178"/>
      <c r="CIV35" s="178"/>
      <c r="CIW35" s="178"/>
      <c r="CIX35" s="178"/>
      <c r="CIY35" s="178"/>
      <c r="CIZ35" s="178"/>
      <c r="CJA35" s="178"/>
      <c r="CJB35" s="178"/>
      <c r="CJC35" s="178"/>
      <c r="CJD35" s="178"/>
      <c r="CJE35" s="178"/>
      <c r="CJF35" s="178"/>
      <c r="CJG35" s="178"/>
      <c r="CJH35" s="178"/>
      <c r="CJI35" s="178"/>
      <c r="CJK35" s="178"/>
      <c r="CJL35" s="178"/>
      <c r="CJM35" s="178"/>
      <c r="CJN35" s="178"/>
      <c r="CJO35" s="178"/>
      <c r="CJP35" s="178"/>
      <c r="CJQ35" s="178"/>
      <c r="CJR35" s="178"/>
      <c r="CJS35" s="178"/>
      <c r="CJT35" s="178"/>
      <c r="CJU35" s="178"/>
      <c r="CJV35" s="178"/>
      <c r="CJW35" s="178"/>
      <c r="CJX35" s="178"/>
      <c r="CJY35" s="178"/>
      <c r="CJZ35" s="178"/>
      <c r="CKA35" s="178"/>
      <c r="CKB35" s="178"/>
      <c r="CKC35" s="178"/>
      <c r="CKD35" s="178"/>
      <c r="CKE35" s="178"/>
      <c r="CKF35" s="178"/>
      <c r="CKG35" s="178"/>
      <c r="CKH35" s="178"/>
      <c r="CKI35" s="178"/>
      <c r="CKJ35" s="178"/>
      <c r="CKK35" s="178"/>
      <c r="CKL35" s="178"/>
      <c r="CKM35" s="178"/>
      <c r="CKN35" s="178"/>
      <c r="CKO35" s="178"/>
      <c r="CKP35" s="178"/>
      <c r="CKQ35" s="178"/>
      <c r="CKR35" s="178"/>
      <c r="CKS35" s="178"/>
      <c r="CKT35" s="178"/>
      <c r="CKU35" s="178"/>
      <c r="CKV35" s="178"/>
      <c r="CKW35" s="178"/>
      <c r="CKX35" s="178"/>
      <c r="CKY35" s="178"/>
      <c r="CKZ35" s="178"/>
      <c r="CLA35" s="178"/>
      <c r="CLB35" s="178"/>
      <c r="CLC35" s="178"/>
      <c r="CLD35" s="178"/>
      <c r="CLE35" s="178"/>
      <c r="CLF35" s="178"/>
      <c r="CLG35" s="178"/>
      <c r="CLH35" s="178"/>
      <c r="CLI35" s="178"/>
      <c r="CLJ35" s="178"/>
      <c r="CLK35" s="178"/>
      <c r="CLL35" s="178"/>
      <c r="CLM35" s="178"/>
      <c r="CLN35" s="178"/>
      <c r="CLO35" s="178"/>
      <c r="CLP35" s="178"/>
      <c r="CLQ35" s="178"/>
      <c r="CLR35" s="178"/>
      <c r="CLS35" s="178"/>
      <c r="CLT35" s="178"/>
      <c r="CLU35" s="178"/>
      <c r="CLV35" s="178"/>
      <c r="CLW35" s="178"/>
      <c r="CLX35" s="178"/>
      <c r="CLY35" s="178"/>
      <c r="CLZ35" s="178"/>
      <c r="CMA35" s="178"/>
      <c r="CMB35" s="178"/>
      <c r="CMC35" s="178"/>
      <c r="CMD35" s="178"/>
      <c r="CME35" s="178"/>
      <c r="CMF35" s="178"/>
      <c r="CMG35" s="178"/>
      <c r="CMH35" s="178"/>
      <c r="CMI35" s="178"/>
      <c r="CMJ35" s="178"/>
      <c r="CMK35" s="178"/>
      <c r="CML35" s="178"/>
      <c r="CMM35" s="178"/>
      <c r="CMN35" s="178"/>
      <c r="CMO35" s="178"/>
      <c r="CMP35" s="178"/>
      <c r="CMQ35" s="178"/>
      <c r="CMR35" s="178"/>
      <c r="CMS35" s="178"/>
      <c r="CMT35" s="178"/>
      <c r="CMU35" s="178"/>
      <c r="CMV35" s="178"/>
      <c r="CMW35" s="178"/>
      <c r="CMX35" s="178"/>
      <c r="CMY35" s="178"/>
      <c r="CMZ35" s="178"/>
      <c r="CNA35" s="178"/>
      <c r="CNB35" s="178"/>
      <c r="CNC35" s="178"/>
      <c r="CND35" s="178"/>
      <c r="CNE35" s="178"/>
      <c r="CNF35" s="178"/>
      <c r="CNG35" s="178"/>
      <c r="CNH35" s="178"/>
      <c r="CNI35" s="178"/>
      <c r="CNJ35" s="178"/>
      <c r="CNK35" s="178"/>
      <c r="CNL35" s="178"/>
      <c r="CNM35" s="178"/>
      <c r="CNN35" s="178"/>
      <c r="CNO35" s="178"/>
      <c r="CNP35" s="178"/>
      <c r="CNQ35" s="178"/>
      <c r="CNR35" s="178"/>
      <c r="CNS35" s="178"/>
      <c r="CNT35" s="178"/>
      <c r="CNU35" s="178"/>
      <c r="CNV35" s="178"/>
      <c r="CNW35" s="178"/>
      <c r="CNX35" s="178"/>
      <c r="CNY35" s="178"/>
      <c r="CNZ35" s="178"/>
      <c r="COA35" s="178"/>
      <c r="COB35" s="178"/>
      <c r="COC35" s="178"/>
      <c r="COD35" s="178"/>
      <c r="COE35" s="178"/>
      <c r="COF35" s="178"/>
      <c r="COG35" s="178"/>
      <c r="COH35" s="178"/>
      <c r="COI35" s="178"/>
      <c r="COJ35" s="178"/>
      <c r="COK35" s="178"/>
      <c r="COL35" s="178"/>
      <c r="COM35" s="178"/>
      <c r="CON35" s="178"/>
      <c r="COO35" s="178"/>
      <c r="COP35" s="178"/>
      <c r="COQ35" s="178"/>
      <c r="COR35" s="178"/>
      <c r="COS35" s="178"/>
      <c r="COT35" s="178"/>
      <c r="COU35" s="178"/>
      <c r="COV35" s="178"/>
      <c r="COW35" s="178"/>
      <c r="COX35" s="178"/>
      <c r="COY35" s="178"/>
      <c r="COZ35" s="178"/>
      <c r="CPA35" s="178"/>
      <c r="CPB35" s="178"/>
      <c r="CPC35" s="178"/>
      <c r="CPD35" s="178"/>
      <c r="CPE35" s="178"/>
      <c r="CPF35" s="178"/>
      <c r="CPG35" s="178"/>
      <c r="CPH35" s="178"/>
      <c r="CPI35" s="178"/>
      <c r="CPJ35" s="178"/>
      <c r="CPK35" s="178"/>
      <c r="CPL35" s="178"/>
      <c r="CPM35" s="178"/>
      <c r="CPN35" s="178"/>
      <c r="CPO35" s="178"/>
      <c r="CPP35" s="178"/>
      <c r="CPQ35" s="178"/>
      <c r="CPR35" s="178"/>
      <c r="CPS35" s="178"/>
      <c r="CPT35" s="178"/>
      <c r="CPU35" s="178"/>
      <c r="CPV35" s="178"/>
      <c r="CPW35" s="178"/>
      <c r="CPX35" s="178"/>
      <c r="CPY35" s="178"/>
      <c r="CPZ35" s="178"/>
      <c r="CQA35" s="178"/>
      <c r="CQB35" s="178"/>
      <c r="CQC35" s="178"/>
      <c r="CQD35" s="178"/>
      <c r="CQE35" s="178"/>
      <c r="CQF35" s="178"/>
      <c r="CQG35" s="178"/>
      <c r="CQH35" s="178"/>
      <c r="CQI35" s="178"/>
      <c r="CQJ35" s="178"/>
      <c r="CQK35" s="178"/>
      <c r="CQL35" s="178"/>
      <c r="CQM35" s="178"/>
      <c r="CQN35" s="178"/>
      <c r="CQO35" s="178"/>
      <c r="CQP35" s="178"/>
      <c r="CQQ35" s="178"/>
      <c r="CQR35" s="178"/>
      <c r="CQS35" s="178"/>
      <c r="CQT35" s="178"/>
      <c r="CQU35" s="178"/>
      <c r="CQV35" s="178"/>
      <c r="CQW35" s="178"/>
      <c r="CQX35" s="178"/>
      <c r="CQY35" s="178"/>
      <c r="CQZ35" s="178"/>
      <c r="CRA35" s="178"/>
      <c r="CRB35" s="178"/>
      <c r="CRC35" s="178"/>
      <c r="CRD35" s="178"/>
      <c r="CRE35" s="178"/>
      <c r="CRF35" s="178"/>
      <c r="CRG35" s="178"/>
      <c r="CRH35" s="178"/>
      <c r="CRI35" s="178"/>
      <c r="CRJ35" s="178"/>
      <c r="CRK35" s="178"/>
      <c r="CRL35" s="178"/>
      <c r="CRM35" s="178"/>
      <c r="CRN35" s="178"/>
      <c r="CRO35" s="178"/>
      <c r="CRP35" s="178"/>
      <c r="CRQ35" s="178"/>
      <c r="CRR35" s="178"/>
      <c r="CRS35" s="178"/>
      <c r="CRT35" s="178"/>
      <c r="CRU35" s="178"/>
      <c r="CRV35" s="178"/>
      <c r="CRW35" s="178"/>
      <c r="CRX35" s="178"/>
      <c r="CRY35" s="178"/>
      <c r="CRZ35" s="178"/>
      <c r="CSA35" s="178"/>
      <c r="CSB35" s="178"/>
      <c r="CSC35" s="178"/>
      <c r="CSD35" s="178"/>
      <c r="CSE35" s="178"/>
      <c r="CSF35" s="178"/>
      <c r="CSG35" s="178"/>
      <c r="CSH35" s="178"/>
      <c r="CSI35" s="178"/>
      <c r="CSJ35" s="178"/>
      <c r="CSK35" s="178"/>
      <c r="CSL35" s="178"/>
      <c r="CSM35" s="178"/>
      <c r="CSN35" s="178"/>
      <c r="CSO35" s="178"/>
      <c r="CSP35" s="178"/>
      <c r="CSQ35" s="178"/>
      <c r="CSR35" s="178"/>
      <c r="CSS35" s="178"/>
      <c r="CST35" s="178"/>
      <c r="CSU35" s="178"/>
      <c r="CSV35" s="178"/>
      <c r="CSW35" s="178"/>
      <c r="CSX35" s="178"/>
      <c r="CSY35" s="178"/>
      <c r="CSZ35" s="178"/>
      <c r="CTA35" s="178"/>
      <c r="CTB35" s="178"/>
      <c r="CTC35" s="178"/>
      <c r="CTD35" s="178"/>
      <c r="CTE35" s="178"/>
      <c r="CTG35" s="178"/>
      <c r="CTH35" s="178"/>
      <c r="CTI35" s="178"/>
      <c r="CTJ35" s="178"/>
      <c r="CTK35" s="178"/>
      <c r="CTL35" s="178"/>
      <c r="CTM35" s="178"/>
      <c r="CTN35" s="178"/>
      <c r="CTO35" s="178"/>
      <c r="CTP35" s="178"/>
      <c r="CTQ35" s="178"/>
      <c r="CTR35" s="178"/>
      <c r="CTS35" s="178"/>
      <c r="CTT35" s="178"/>
      <c r="CTU35" s="178"/>
      <c r="CTV35" s="178"/>
      <c r="CTW35" s="178"/>
      <c r="CTX35" s="178"/>
      <c r="CTY35" s="178"/>
      <c r="CTZ35" s="178"/>
      <c r="CUA35" s="178"/>
      <c r="CUB35" s="178"/>
      <c r="CUC35" s="178"/>
      <c r="CUD35" s="178"/>
      <c r="CUE35" s="178"/>
      <c r="CUF35" s="178"/>
      <c r="CUG35" s="178"/>
      <c r="CUH35" s="178"/>
      <c r="CUI35" s="178"/>
      <c r="CUJ35" s="178"/>
      <c r="CUK35" s="178"/>
      <c r="CUL35" s="178"/>
      <c r="CUM35" s="178"/>
      <c r="CUN35" s="178"/>
      <c r="CUO35" s="178"/>
      <c r="CUP35" s="178"/>
      <c r="CUQ35" s="178"/>
      <c r="CUR35" s="178"/>
      <c r="CUS35" s="178"/>
      <c r="CUT35" s="178"/>
      <c r="CUU35" s="178"/>
      <c r="CUV35" s="178"/>
      <c r="CUW35" s="178"/>
      <c r="CUX35" s="178"/>
      <c r="CUY35" s="178"/>
      <c r="CUZ35" s="178"/>
      <c r="CVA35" s="178"/>
      <c r="CVB35" s="178"/>
      <c r="CVC35" s="178"/>
      <c r="CVD35" s="178"/>
      <c r="CVE35" s="178"/>
      <c r="CVF35" s="178"/>
      <c r="CVG35" s="178"/>
      <c r="CVH35" s="178"/>
      <c r="CVI35" s="178"/>
      <c r="CVJ35" s="178"/>
      <c r="CVK35" s="178"/>
      <c r="CVL35" s="178"/>
      <c r="CVM35" s="178"/>
      <c r="CVN35" s="178"/>
      <c r="CVO35" s="178"/>
      <c r="CVP35" s="178"/>
      <c r="CVQ35" s="178"/>
      <c r="CVR35" s="178"/>
      <c r="CVS35" s="178"/>
      <c r="CVT35" s="178"/>
      <c r="CVU35" s="178"/>
      <c r="CVV35" s="178"/>
      <c r="CVW35" s="178"/>
      <c r="CVX35" s="178"/>
      <c r="CVY35" s="178"/>
      <c r="CVZ35" s="178"/>
      <c r="CWA35" s="178"/>
      <c r="CWB35" s="178"/>
      <c r="CWC35" s="178"/>
      <c r="CWD35" s="178"/>
      <c r="CWE35" s="178"/>
      <c r="CWF35" s="178"/>
      <c r="CWG35" s="178"/>
      <c r="CWH35" s="178"/>
      <c r="CWI35" s="178"/>
      <c r="CWJ35" s="178"/>
      <c r="CWK35" s="178"/>
      <c r="CWL35" s="178"/>
      <c r="CWM35" s="178"/>
      <c r="CWN35" s="178"/>
      <c r="CWO35" s="178"/>
      <c r="CWP35" s="178"/>
      <c r="CWQ35" s="178"/>
      <c r="CWR35" s="178"/>
      <c r="CWS35" s="178"/>
      <c r="CWT35" s="178"/>
      <c r="CWU35" s="178"/>
      <c r="CWV35" s="178"/>
      <c r="CWW35" s="178"/>
      <c r="CWX35" s="178"/>
      <c r="CWY35" s="178"/>
      <c r="CWZ35" s="178"/>
      <c r="CXA35" s="178"/>
      <c r="CXB35" s="178"/>
      <c r="CXC35" s="178"/>
      <c r="CXD35" s="178"/>
      <c r="CXE35" s="178"/>
      <c r="CXF35" s="178"/>
      <c r="CXG35" s="178"/>
      <c r="CXH35" s="178"/>
      <c r="CXI35" s="178"/>
      <c r="CXJ35" s="178"/>
      <c r="CXK35" s="178"/>
      <c r="CXL35" s="178"/>
      <c r="CXM35" s="178"/>
      <c r="CXN35" s="178"/>
      <c r="CXO35" s="178"/>
      <c r="CXP35" s="178"/>
      <c r="CXQ35" s="178"/>
      <c r="CXR35" s="178"/>
      <c r="CXS35" s="178"/>
      <c r="CXT35" s="178"/>
      <c r="CXU35" s="178"/>
      <c r="CXV35" s="178"/>
      <c r="CXW35" s="178"/>
      <c r="CXX35" s="178"/>
      <c r="CXY35" s="178"/>
      <c r="CXZ35" s="178"/>
      <c r="CYA35" s="178"/>
      <c r="CYB35" s="178"/>
      <c r="CYC35" s="178"/>
      <c r="CYD35" s="178"/>
      <c r="CYE35" s="178"/>
      <c r="CYF35" s="178"/>
      <c r="CYG35" s="178"/>
      <c r="CYH35" s="178"/>
      <c r="CYI35" s="178"/>
      <c r="CYJ35" s="178"/>
      <c r="CYK35" s="178"/>
      <c r="CYL35" s="178"/>
      <c r="CYM35" s="178"/>
      <c r="CYN35" s="178"/>
      <c r="CYO35" s="178"/>
      <c r="CYP35" s="178"/>
      <c r="CYQ35" s="178"/>
      <c r="CYR35" s="178"/>
      <c r="CYS35" s="178"/>
      <c r="CYT35" s="178"/>
      <c r="CYU35" s="178"/>
      <c r="CYV35" s="178"/>
      <c r="CYW35" s="178"/>
      <c r="CYX35" s="178"/>
      <c r="CYY35" s="178"/>
      <c r="CYZ35" s="178"/>
      <c r="CZA35" s="178"/>
      <c r="CZB35" s="178"/>
      <c r="CZC35" s="178"/>
      <c r="CZD35" s="178"/>
      <c r="CZE35" s="178"/>
      <c r="CZF35" s="178"/>
      <c r="CZG35" s="178"/>
      <c r="CZH35" s="178"/>
      <c r="CZI35" s="178"/>
      <c r="CZJ35" s="178"/>
      <c r="CZK35" s="178"/>
      <c r="CZL35" s="178"/>
      <c r="CZM35" s="178"/>
      <c r="CZN35" s="178"/>
      <c r="CZO35" s="178"/>
      <c r="CZP35" s="178"/>
      <c r="CZQ35" s="178"/>
      <c r="CZR35" s="178"/>
      <c r="CZS35" s="178"/>
      <c r="CZT35" s="178"/>
      <c r="CZU35" s="178"/>
      <c r="CZV35" s="178"/>
      <c r="CZW35" s="178"/>
      <c r="CZX35" s="178"/>
      <c r="CZY35" s="178"/>
      <c r="CZZ35" s="178"/>
      <c r="DAA35" s="178"/>
      <c r="DAB35" s="178"/>
      <c r="DAC35" s="178"/>
      <c r="DAD35" s="178"/>
      <c r="DAE35" s="178"/>
      <c r="DAF35" s="178"/>
      <c r="DAG35" s="178"/>
      <c r="DAH35" s="178"/>
      <c r="DAI35" s="178"/>
      <c r="DAJ35" s="178"/>
      <c r="DAK35" s="178"/>
      <c r="DAL35" s="178"/>
      <c r="DAM35" s="178"/>
      <c r="DAN35" s="178"/>
      <c r="DAO35" s="178"/>
      <c r="DAP35" s="178"/>
      <c r="DAQ35" s="178"/>
      <c r="DAR35" s="178"/>
      <c r="DAS35" s="178"/>
      <c r="DAT35" s="178"/>
      <c r="DAU35" s="178"/>
      <c r="DAV35" s="178"/>
      <c r="DAW35" s="178"/>
      <c r="DAX35" s="178"/>
      <c r="DAY35" s="178"/>
      <c r="DAZ35" s="178"/>
      <c r="DBA35" s="178"/>
      <c r="DBB35" s="178"/>
      <c r="DBC35" s="178"/>
      <c r="DBD35" s="178"/>
      <c r="DBE35" s="178"/>
      <c r="DBF35" s="178"/>
      <c r="DBG35" s="178"/>
      <c r="DBH35" s="178"/>
      <c r="DBI35" s="178"/>
      <c r="DBJ35" s="178"/>
      <c r="DBK35" s="178"/>
      <c r="DBL35" s="178"/>
      <c r="DBM35" s="178"/>
      <c r="DBN35" s="178"/>
      <c r="DBO35" s="178"/>
      <c r="DBP35" s="178"/>
      <c r="DBQ35" s="178"/>
      <c r="DBR35" s="178"/>
      <c r="DBS35" s="178"/>
      <c r="DBT35" s="178"/>
      <c r="DBU35" s="178"/>
      <c r="DBV35" s="178"/>
      <c r="DBW35" s="178"/>
      <c r="DBX35" s="178"/>
      <c r="DBY35" s="178"/>
      <c r="DBZ35" s="178"/>
      <c r="DCA35" s="178"/>
      <c r="DCB35" s="178"/>
      <c r="DCC35" s="178"/>
      <c r="DCD35" s="178"/>
      <c r="DCE35" s="178"/>
      <c r="DCF35" s="178"/>
      <c r="DCG35" s="178"/>
      <c r="DCH35" s="178"/>
      <c r="DCI35" s="178"/>
      <c r="DCJ35" s="178"/>
      <c r="DCK35" s="178"/>
      <c r="DCL35" s="178"/>
      <c r="DCM35" s="178"/>
      <c r="DCN35" s="178"/>
      <c r="DCO35" s="178"/>
      <c r="DCP35" s="178"/>
      <c r="DCQ35" s="178"/>
      <c r="DCR35" s="178"/>
      <c r="DCS35" s="178"/>
      <c r="DCT35" s="178"/>
      <c r="DCU35" s="178"/>
      <c r="DCV35" s="178"/>
      <c r="DCW35" s="178"/>
      <c r="DCX35" s="178"/>
      <c r="DCY35" s="178"/>
      <c r="DCZ35" s="178"/>
      <c r="DDA35" s="178"/>
      <c r="DDC35" s="178"/>
      <c r="DDD35" s="178"/>
      <c r="DDE35" s="178"/>
      <c r="DDF35" s="178"/>
      <c r="DDG35" s="178"/>
      <c r="DDH35" s="178"/>
      <c r="DDI35" s="178"/>
      <c r="DDJ35" s="178"/>
      <c r="DDK35" s="178"/>
      <c r="DDL35" s="178"/>
      <c r="DDM35" s="178"/>
      <c r="DDN35" s="178"/>
      <c r="DDO35" s="178"/>
      <c r="DDP35" s="178"/>
      <c r="DDQ35" s="178"/>
      <c r="DDR35" s="178"/>
      <c r="DDS35" s="178"/>
      <c r="DDT35" s="178"/>
      <c r="DDU35" s="178"/>
      <c r="DDV35" s="178"/>
      <c r="DDW35" s="178"/>
      <c r="DDX35" s="178"/>
      <c r="DDY35" s="178"/>
      <c r="DDZ35" s="178"/>
      <c r="DEA35" s="178"/>
      <c r="DEB35" s="178"/>
      <c r="DEC35" s="178"/>
      <c r="DED35" s="178"/>
      <c r="DEE35" s="178"/>
      <c r="DEF35" s="178"/>
      <c r="DEG35" s="178"/>
      <c r="DEH35" s="178"/>
      <c r="DEI35" s="178"/>
      <c r="DEJ35" s="178"/>
      <c r="DEK35" s="178"/>
      <c r="DEL35" s="178"/>
      <c r="DEM35" s="178"/>
      <c r="DEN35" s="178"/>
      <c r="DEO35" s="178"/>
      <c r="DEP35" s="178"/>
      <c r="DEQ35" s="178"/>
      <c r="DER35" s="178"/>
      <c r="DES35" s="178"/>
      <c r="DET35" s="178"/>
      <c r="DEU35" s="178"/>
      <c r="DEV35" s="178"/>
      <c r="DEW35" s="178"/>
      <c r="DEX35" s="178"/>
      <c r="DEY35" s="178"/>
      <c r="DEZ35" s="178"/>
      <c r="DFA35" s="178"/>
      <c r="DFB35" s="178"/>
      <c r="DFC35" s="178"/>
      <c r="DFD35" s="178"/>
      <c r="DFE35" s="178"/>
      <c r="DFF35" s="178"/>
      <c r="DFG35" s="178"/>
      <c r="DFH35" s="178"/>
      <c r="DFI35" s="178"/>
      <c r="DFJ35" s="178"/>
      <c r="DFK35" s="178"/>
      <c r="DFL35" s="178"/>
      <c r="DFM35" s="178"/>
      <c r="DFN35" s="178"/>
      <c r="DFO35" s="178"/>
      <c r="DFP35" s="178"/>
      <c r="DFQ35" s="178"/>
      <c r="DFR35" s="178"/>
      <c r="DFS35" s="178"/>
      <c r="DFT35" s="178"/>
      <c r="DFU35" s="178"/>
      <c r="DFV35" s="178"/>
      <c r="DFW35" s="178"/>
      <c r="DFX35" s="178"/>
      <c r="DFY35" s="178"/>
      <c r="DFZ35" s="178"/>
      <c r="DGA35" s="178"/>
      <c r="DGB35" s="178"/>
      <c r="DGC35" s="178"/>
      <c r="DGD35" s="178"/>
      <c r="DGE35" s="178"/>
      <c r="DGF35" s="178"/>
      <c r="DGG35" s="178"/>
      <c r="DGH35" s="178"/>
      <c r="DGI35" s="178"/>
      <c r="DGJ35" s="178"/>
      <c r="DGK35" s="178"/>
      <c r="DGL35" s="178"/>
      <c r="DGM35" s="178"/>
      <c r="DGN35" s="178"/>
      <c r="DGO35" s="178"/>
      <c r="DGP35" s="178"/>
      <c r="DGQ35" s="178"/>
      <c r="DGR35" s="178"/>
      <c r="DGS35" s="178"/>
      <c r="DGT35" s="178"/>
      <c r="DGU35" s="178"/>
      <c r="DGV35" s="178"/>
      <c r="DGW35" s="178"/>
      <c r="DGX35" s="178"/>
      <c r="DGY35" s="178"/>
      <c r="DGZ35" s="178"/>
      <c r="DHA35" s="178"/>
      <c r="DHB35" s="178"/>
      <c r="DHC35" s="178"/>
      <c r="DHD35" s="178"/>
      <c r="DHE35" s="178"/>
      <c r="DHF35" s="178"/>
      <c r="DHG35" s="178"/>
      <c r="DHH35" s="178"/>
      <c r="DHI35" s="178"/>
      <c r="DHJ35" s="178"/>
      <c r="DHK35" s="178"/>
      <c r="DHL35" s="178"/>
      <c r="DHM35" s="178"/>
      <c r="DHN35" s="178"/>
      <c r="DHO35" s="178"/>
      <c r="DHP35" s="178"/>
      <c r="DHQ35" s="178"/>
      <c r="DHR35" s="178"/>
      <c r="DHS35" s="178"/>
      <c r="DHT35" s="178"/>
      <c r="DHU35" s="178"/>
      <c r="DHV35" s="178"/>
      <c r="DHW35" s="178"/>
      <c r="DHX35" s="178"/>
      <c r="DHY35" s="178"/>
      <c r="DHZ35" s="178"/>
      <c r="DIA35" s="178"/>
      <c r="DIB35" s="178"/>
      <c r="DIC35" s="178"/>
      <c r="DID35" s="178"/>
      <c r="DIE35" s="178"/>
      <c r="DIF35" s="178"/>
      <c r="DIG35" s="178"/>
      <c r="DIH35" s="178"/>
      <c r="DII35" s="178"/>
      <c r="DIJ35" s="178"/>
      <c r="DIK35" s="178"/>
      <c r="DIL35" s="178"/>
      <c r="DIM35" s="178"/>
      <c r="DIN35" s="178"/>
      <c r="DIO35" s="178"/>
      <c r="DIP35" s="178"/>
      <c r="DIQ35" s="178"/>
      <c r="DIR35" s="178"/>
      <c r="DIS35" s="178"/>
      <c r="DIT35" s="178"/>
      <c r="DIU35" s="178"/>
      <c r="DIV35" s="178"/>
      <c r="DIW35" s="178"/>
      <c r="DIX35" s="178"/>
      <c r="DIY35" s="178"/>
      <c r="DIZ35" s="178"/>
      <c r="DJA35" s="178"/>
      <c r="DJB35" s="178"/>
      <c r="DJC35" s="178"/>
      <c r="DJD35" s="178"/>
      <c r="DJE35" s="178"/>
      <c r="DJF35" s="178"/>
      <c r="DJG35" s="178"/>
      <c r="DJH35" s="178"/>
      <c r="DJI35" s="178"/>
      <c r="DJJ35" s="178"/>
      <c r="DJK35" s="178"/>
      <c r="DJL35" s="178"/>
      <c r="DJM35" s="178"/>
      <c r="DJN35" s="178"/>
      <c r="DJO35" s="178"/>
      <c r="DJP35" s="178"/>
      <c r="DJQ35" s="178"/>
      <c r="DJR35" s="178"/>
      <c r="DJS35" s="178"/>
      <c r="DJT35" s="178"/>
      <c r="DJU35" s="178"/>
      <c r="DJV35" s="178"/>
      <c r="DJW35" s="178"/>
      <c r="DJX35" s="178"/>
      <c r="DJY35" s="178"/>
      <c r="DJZ35" s="178"/>
      <c r="DKA35" s="178"/>
      <c r="DKB35" s="178"/>
      <c r="DKC35" s="178"/>
      <c r="DKD35" s="178"/>
      <c r="DKE35" s="178"/>
      <c r="DKF35" s="178"/>
      <c r="DKG35" s="178"/>
      <c r="DKH35" s="178"/>
      <c r="DKI35" s="178"/>
      <c r="DKJ35" s="178"/>
      <c r="DKK35" s="178"/>
      <c r="DKL35" s="178"/>
      <c r="DKM35" s="178"/>
      <c r="DKN35" s="178"/>
      <c r="DKO35" s="178"/>
      <c r="DKP35" s="178"/>
      <c r="DKQ35" s="178"/>
      <c r="DKR35" s="178"/>
      <c r="DKS35" s="178"/>
      <c r="DKT35" s="178"/>
      <c r="DKU35" s="178"/>
      <c r="DKV35" s="178"/>
      <c r="DKW35" s="178"/>
      <c r="DKX35" s="178"/>
      <c r="DKY35" s="178"/>
      <c r="DKZ35" s="178"/>
      <c r="DLA35" s="178"/>
      <c r="DLB35" s="178"/>
      <c r="DLC35" s="178"/>
      <c r="DLD35" s="178"/>
      <c r="DLE35" s="178"/>
      <c r="DLF35" s="178"/>
      <c r="DLG35" s="178"/>
      <c r="DLH35" s="178"/>
      <c r="DLI35" s="178"/>
      <c r="DLJ35" s="178"/>
      <c r="DLK35" s="178"/>
      <c r="DLL35" s="178"/>
      <c r="DLM35" s="178"/>
      <c r="DLN35" s="178"/>
      <c r="DLO35" s="178"/>
      <c r="DLP35" s="178"/>
      <c r="DLQ35" s="178"/>
      <c r="DLR35" s="178"/>
      <c r="DLS35" s="178"/>
      <c r="DLT35" s="178"/>
      <c r="DLU35" s="178"/>
      <c r="DLV35" s="178"/>
      <c r="DLW35" s="178"/>
      <c r="DLX35" s="178"/>
      <c r="DLY35" s="178"/>
      <c r="DLZ35" s="178"/>
      <c r="DMA35" s="178"/>
      <c r="DMB35" s="178"/>
      <c r="DMC35" s="178"/>
      <c r="DMD35" s="178"/>
      <c r="DME35" s="178"/>
      <c r="DMF35" s="178"/>
      <c r="DMG35" s="178"/>
      <c r="DMH35" s="178"/>
      <c r="DMI35" s="178"/>
      <c r="DMJ35" s="178"/>
      <c r="DMK35" s="178"/>
      <c r="DML35" s="178"/>
      <c r="DMM35" s="178"/>
      <c r="DMN35" s="178"/>
      <c r="DMO35" s="178"/>
      <c r="DMP35" s="178"/>
      <c r="DMQ35" s="178"/>
      <c r="DMR35" s="178"/>
      <c r="DMS35" s="178"/>
      <c r="DMT35" s="178"/>
      <c r="DMU35" s="178"/>
      <c r="DMV35" s="178"/>
      <c r="DMW35" s="178"/>
      <c r="DMY35" s="178"/>
      <c r="DMZ35" s="178"/>
      <c r="DNA35" s="178"/>
      <c r="DNB35" s="178"/>
      <c r="DNC35" s="178"/>
      <c r="DND35" s="178"/>
      <c r="DNE35" s="178"/>
      <c r="DNF35" s="178"/>
      <c r="DNG35" s="178"/>
      <c r="DNH35" s="178"/>
      <c r="DNI35" s="178"/>
      <c r="DNJ35" s="178"/>
      <c r="DNK35" s="178"/>
      <c r="DNL35" s="178"/>
      <c r="DNM35" s="178"/>
      <c r="DNN35" s="178"/>
      <c r="DNO35" s="178"/>
      <c r="DNP35" s="178"/>
      <c r="DNQ35" s="178"/>
      <c r="DNR35" s="178"/>
      <c r="DNS35" s="178"/>
      <c r="DNT35" s="178"/>
      <c r="DNU35" s="178"/>
      <c r="DNV35" s="178"/>
      <c r="DNW35" s="178"/>
      <c r="DNX35" s="178"/>
      <c r="DNY35" s="178"/>
      <c r="DNZ35" s="178"/>
      <c r="DOA35" s="178"/>
      <c r="DOB35" s="178"/>
      <c r="DOC35" s="178"/>
      <c r="DOD35" s="178"/>
      <c r="DOE35" s="178"/>
      <c r="DOF35" s="178"/>
      <c r="DOG35" s="178"/>
      <c r="DOH35" s="178"/>
      <c r="DOI35" s="178"/>
      <c r="DOJ35" s="178"/>
      <c r="DOK35" s="178"/>
      <c r="DOL35" s="178"/>
      <c r="DOM35" s="178"/>
      <c r="DON35" s="178"/>
      <c r="DOO35" s="178"/>
      <c r="DOP35" s="178"/>
      <c r="DOQ35" s="178"/>
      <c r="DOR35" s="178"/>
      <c r="DOS35" s="178"/>
      <c r="DOT35" s="178"/>
      <c r="DOU35" s="178"/>
      <c r="DOV35" s="178"/>
      <c r="DOW35" s="178"/>
      <c r="DOX35" s="178"/>
      <c r="DOY35" s="178"/>
      <c r="DOZ35" s="178"/>
      <c r="DPA35" s="178"/>
      <c r="DPB35" s="178"/>
      <c r="DPC35" s="178"/>
      <c r="DPD35" s="178"/>
      <c r="DPE35" s="178"/>
      <c r="DPF35" s="178"/>
      <c r="DPG35" s="178"/>
      <c r="DPH35" s="178"/>
      <c r="DPI35" s="178"/>
      <c r="DPJ35" s="178"/>
      <c r="DPK35" s="178"/>
      <c r="DPL35" s="178"/>
      <c r="DPM35" s="178"/>
      <c r="DPN35" s="178"/>
      <c r="DPO35" s="178"/>
      <c r="DPP35" s="178"/>
      <c r="DPQ35" s="178"/>
      <c r="DPR35" s="178"/>
      <c r="DPS35" s="178"/>
      <c r="DPT35" s="178"/>
      <c r="DPU35" s="178"/>
      <c r="DPV35" s="178"/>
      <c r="DPW35" s="178"/>
      <c r="DPX35" s="178"/>
      <c r="DPY35" s="178"/>
      <c r="DPZ35" s="178"/>
      <c r="DQA35" s="178"/>
      <c r="DQB35" s="178"/>
      <c r="DQC35" s="178"/>
      <c r="DQD35" s="178"/>
      <c r="DQE35" s="178"/>
      <c r="DQF35" s="178"/>
      <c r="DQG35" s="178"/>
      <c r="DQH35" s="178"/>
      <c r="DQI35" s="178"/>
      <c r="DQJ35" s="178"/>
      <c r="DQK35" s="178"/>
      <c r="DQL35" s="178"/>
      <c r="DQM35" s="178"/>
      <c r="DQN35" s="178"/>
      <c r="DQO35" s="178"/>
      <c r="DQP35" s="178"/>
      <c r="DQQ35" s="178"/>
      <c r="DQR35" s="178"/>
      <c r="DQS35" s="178"/>
      <c r="DQT35" s="178"/>
      <c r="DQU35" s="178"/>
      <c r="DQV35" s="178"/>
      <c r="DQW35" s="178"/>
      <c r="DQX35" s="178"/>
      <c r="DQY35" s="178"/>
      <c r="DQZ35" s="178"/>
      <c r="DRA35" s="178"/>
      <c r="DRB35" s="178"/>
      <c r="DRC35" s="178"/>
      <c r="DRD35" s="178"/>
      <c r="DRE35" s="178"/>
      <c r="DRF35" s="178"/>
      <c r="DRG35" s="178"/>
      <c r="DRH35" s="178"/>
      <c r="DRI35" s="178"/>
      <c r="DRJ35" s="178"/>
      <c r="DRK35" s="178"/>
      <c r="DRL35" s="178"/>
      <c r="DRM35" s="178"/>
      <c r="DRN35" s="178"/>
      <c r="DRO35" s="178"/>
      <c r="DRP35" s="178"/>
      <c r="DRQ35" s="178"/>
      <c r="DRR35" s="178"/>
      <c r="DRS35" s="178"/>
      <c r="DRT35" s="178"/>
      <c r="DRU35" s="178"/>
      <c r="DRV35" s="178"/>
      <c r="DRW35" s="178"/>
      <c r="DRX35" s="178"/>
      <c r="DRY35" s="178"/>
      <c r="DRZ35" s="178"/>
      <c r="DSA35" s="178"/>
      <c r="DSB35" s="178"/>
      <c r="DSC35" s="178"/>
      <c r="DSD35" s="178"/>
      <c r="DSE35" s="178"/>
      <c r="DSF35" s="178"/>
      <c r="DSG35" s="178"/>
      <c r="DSH35" s="178"/>
      <c r="DSI35" s="178"/>
      <c r="DSJ35" s="178"/>
      <c r="DSK35" s="178"/>
      <c r="DSL35" s="178"/>
      <c r="DSM35" s="178"/>
      <c r="DSN35" s="178"/>
      <c r="DSO35" s="178"/>
      <c r="DSP35" s="178"/>
      <c r="DSQ35" s="178"/>
      <c r="DSR35" s="178"/>
      <c r="DSS35" s="178"/>
      <c r="DST35" s="178"/>
      <c r="DSU35" s="178"/>
      <c r="DSV35" s="178"/>
      <c r="DSW35" s="178"/>
      <c r="DSX35" s="178"/>
      <c r="DSY35" s="178"/>
      <c r="DSZ35" s="178"/>
      <c r="DTA35" s="178"/>
      <c r="DTB35" s="178"/>
      <c r="DTC35" s="178"/>
      <c r="DTD35" s="178"/>
      <c r="DTE35" s="178"/>
      <c r="DTF35" s="178"/>
      <c r="DTG35" s="178"/>
      <c r="DTH35" s="178"/>
      <c r="DTI35" s="178"/>
      <c r="DTJ35" s="178"/>
      <c r="DTK35" s="178"/>
      <c r="DTL35" s="178"/>
      <c r="DTM35" s="178"/>
      <c r="DTN35" s="178"/>
      <c r="DTO35" s="178"/>
      <c r="DTP35" s="178"/>
      <c r="DTQ35" s="178"/>
      <c r="DTR35" s="178"/>
      <c r="DTS35" s="178"/>
      <c r="DTT35" s="178"/>
      <c r="DTU35" s="178"/>
      <c r="DTV35" s="178"/>
      <c r="DTW35" s="178"/>
      <c r="DTX35" s="178"/>
      <c r="DTY35" s="178"/>
      <c r="DTZ35" s="178"/>
      <c r="DUA35" s="178"/>
      <c r="DUB35" s="178"/>
      <c r="DUC35" s="178"/>
      <c r="DUD35" s="178"/>
      <c r="DUE35" s="178"/>
      <c r="DUF35" s="178"/>
      <c r="DUG35" s="178"/>
      <c r="DUH35" s="178"/>
      <c r="DUI35" s="178"/>
      <c r="DUJ35" s="178"/>
      <c r="DUK35" s="178"/>
      <c r="DUL35" s="178"/>
      <c r="DUM35" s="178"/>
      <c r="DUN35" s="178"/>
      <c r="DUO35" s="178"/>
      <c r="DUP35" s="178"/>
      <c r="DUQ35" s="178"/>
      <c r="DUR35" s="178"/>
      <c r="DUS35" s="178"/>
      <c r="DUT35" s="178"/>
      <c r="DUU35" s="178"/>
      <c r="DUV35" s="178"/>
      <c r="DUW35" s="178"/>
      <c r="DUX35" s="178"/>
      <c r="DUY35" s="178"/>
      <c r="DUZ35" s="178"/>
      <c r="DVA35" s="178"/>
      <c r="DVB35" s="178"/>
      <c r="DVC35" s="178"/>
      <c r="DVD35" s="178"/>
      <c r="DVE35" s="178"/>
      <c r="DVF35" s="178"/>
      <c r="DVG35" s="178"/>
      <c r="DVH35" s="178"/>
      <c r="DVI35" s="178"/>
      <c r="DVJ35" s="178"/>
      <c r="DVK35" s="178"/>
      <c r="DVL35" s="178"/>
      <c r="DVM35" s="178"/>
      <c r="DVN35" s="178"/>
      <c r="DVO35" s="178"/>
      <c r="DVP35" s="178"/>
      <c r="DVQ35" s="178"/>
      <c r="DVR35" s="178"/>
      <c r="DVS35" s="178"/>
      <c r="DVT35" s="178"/>
      <c r="DVU35" s="178"/>
      <c r="DVV35" s="178"/>
      <c r="DVW35" s="178"/>
      <c r="DVX35" s="178"/>
      <c r="DVY35" s="178"/>
      <c r="DVZ35" s="178"/>
      <c r="DWA35" s="178"/>
      <c r="DWB35" s="178"/>
      <c r="DWC35" s="178"/>
      <c r="DWD35" s="178"/>
      <c r="DWE35" s="178"/>
      <c r="DWF35" s="178"/>
      <c r="DWG35" s="178"/>
      <c r="DWH35" s="178"/>
      <c r="DWI35" s="178"/>
      <c r="DWJ35" s="178"/>
      <c r="DWK35" s="178"/>
      <c r="DWL35" s="178"/>
      <c r="DWM35" s="178"/>
      <c r="DWN35" s="178"/>
      <c r="DWO35" s="178"/>
      <c r="DWP35" s="178"/>
      <c r="DWQ35" s="178"/>
      <c r="DWR35" s="178"/>
      <c r="DWS35" s="178"/>
      <c r="DWU35" s="178"/>
      <c r="DWV35" s="178"/>
      <c r="DWW35" s="178"/>
      <c r="DWX35" s="178"/>
      <c r="DWY35" s="178"/>
      <c r="DWZ35" s="178"/>
      <c r="DXA35" s="178"/>
      <c r="DXB35" s="178"/>
      <c r="DXC35" s="178"/>
      <c r="DXD35" s="178"/>
      <c r="DXE35" s="178"/>
      <c r="DXF35" s="178"/>
      <c r="DXG35" s="178"/>
      <c r="DXH35" s="178"/>
      <c r="DXI35" s="178"/>
      <c r="DXJ35" s="178"/>
      <c r="DXK35" s="178"/>
      <c r="DXL35" s="178"/>
      <c r="DXM35" s="178"/>
      <c r="DXN35" s="178"/>
      <c r="DXO35" s="178"/>
      <c r="DXP35" s="178"/>
      <c r="DXQ35" s="178"/>
      <c r="DXR35" s="178"/>
      <c r="DXS35" s="178"/>
      <c r="DXT35" s="178"/>
      <c r="DXU35" s="178"/>
      <c r="DXV35" s="178"/>
      <c r="DXW35" s="178"/>
      <c r="DXX35" s="178"/>
      <c r="DXY35" s="178"/>
      <c r="DXZ35" s="178"/>
      <c r="DYA35" s="178"/>
      <c r="DYB35" s="178"/>
      <c r="DYC35" s="178"/>
      <c r="DYD35" s="178"/>
      <c r="DYE35" s="178"/>
      <c r="DYF35" s="178"/>
      <c r="DYG35" s="178"/>
      <c r="DYH35" s="178"/>
      <c r="DYI35" s="178"/>
      <c r="DYJ35" s="178"/>
      <c r="DYK35" s="178"/>
      <c r="DYL35" s="178"/>
      <c r="DYM35" s="178"/>
      <c r="DYN35" s="178"/>
      <c r="DYO35" s="178"/>
      <c r="DYP35" s="178"/>
      <c r="DYQ35" s="178"/>
      <c r="DYR35" s="178"/>
      <c r="DYS35" s="178"/>
      <c r="DYT35" s="178"/>
      <c r="DYU35" s="178"/>
      <c r="DYV35" s="178"/>
      <c r="DYW35" s="178"/>
      <c r="DYX35" s="178"/>
      <c r="DYY35" s="178"/>
      <c r="DYZ35" s="178"/>
      <c r="DZA35" s="178"/>
      <c r="DZB35" s="178"/>
      <c r="DZC35" s="178"/>
      <c r="DZD35" s="178"/>
      <c r="DZE35" s="178"/>
      <c r="DZF35" s="178"/>
      <c r="DZG35" s="178"/>
      <c r="DZH35" s="178"/>
      <c r="DZI35" s="178"/>
      <c r="DZJ35" s="178"/>
      <c r="DZK35" s="178"/>
      <c r="DZL35" s="178"/>
      <c r="DZM35" s="178"/>
      <c r="DZN35" s="178"/>
      <c r="DZO35" s="178"/>
      <c r="DZP35" s="178"/>
      <c r="DZQ35" s="178"/>
      <c r="DZR35" s="178"/>
      <c r="DZS35" s="178"/>
      <c r="DZT35" s="178"/>
      <c r="DZU35" s="178"/>
      <c r="DZV35" s="178"/>
      <c r="DZW35" s="178"/>
      <c r="DZX35" s="178"/>
      <c r="DZY35" s="178"/>
      <c r="DZZ35" s="178"/>
      <c r="EAA35" s="178"/>
      <c r="EAB35" s="178"/>
      <c r="EAC35" s="178"/>
      <c r="EAD35" s="178"/>
      <c r="EAE35" s="178"/>
      <c r="EAF35" s="178"/>
      <c r="EAG35" s="178"/>
      <c r="EAH35" s="178"/>
      <c r="EAI35" s="178"/>
      <c r="EAJ35" s="178"/>
      <c r="EAK35" s="178"/>
      <c r="EAL35" s="178"/>
      <c r="EAM35" s="178"/>
      <c r="EAN35" s="178"/>
      <c r="EAO35" s="178"/>
      <c r="EAP35" s="178"/>
      <c r="EAQ35" s="178"/>
      <c r="EAR35" s="178"/>
      <c r="EAS35" s="178"/>
      <c r="EAT35" s="178"/>
      <c r="EAU35" s="178"/>
      <c r="EAV35" s="178"/>
      <c r="EAW35" s="178"/>
      <c r="EAX35" s="178"/>
      <c r="EAY35" s="178"/>
      <c r="EAZ35" s="178"/>
      <c r="EBA35" s="178"/>
      <c r="EBB35" s="178"/>
      <c r="EBC35" s="178"/>
      <c r="EBD35" s="178"/>
      <c r="EBE35" s="178"/>
      <c r="EBF35" s="178"/>
      <c r="EBG35" s="178"/>
      <c r="EBH35" s="178"/>
      <c r="EBI35" s="178"/>
      <c r="EBJ35" s="178"/>
      <c r="EBK35" s="178"/>
      <c r="EBL35" s="178"/>
      <c r="EBM35" s="178"/>
      <c r="EBN35" s="178"/>
      <c r="EBO35" s="178"/>
      <c r="EBP35" s="178"/>
      <c r="EBQ35" s="178"/>
      <c r="EBR35" s="178"/>
      <c r="EBS35" s="178"/>
      <c r="EBT35" s="178"/>
      <c r="EBU35" s="178"/>
      <c r="EBV35" s="178"/>
      <c r="EBW35" s="178"/>
      <c r="EBX35" s="178"/>
      <c r="EBY35" s="178"/>
      <c r="EBZ35" s="178"/>
      <c r="ECA35" s="178"/>
      <c r="ECB35" s="178"/>
      <c r="ECC35" s="178"/>
      <c r="ECD35" s="178"/>
      <c r="ECE35" s="178"/>
      <c r="ECF35" s="178"/>
      <c r="ECG35" s="178"/>
      <c r="ECH35" s="178"/>
      <c r="ECI35" s="178"/>
      <c r="ECJ35" s="178"/>
      <c r="ECK35" s="178"/>
      <c r="ECL35" s="178"/>
      <c r="ECM35" s="178"/>
      <c r="ECN35" s="178"/>
      <c r="ECO35" s="178"/>
      <c r="ECP35" s="178"/>
      <c r="ECQ35" s="178"/>
      <c r="ECR35" s="178"/>
      <c r="ECS35" s="178"/>
      <c r="ECT35" s="178"/>
      <c r="ECU35" s="178"/>
      <c r="ECV35" s="178"/>
      <c r="ECW35" s="178"/>
      <c r="ECX35" s="178"/>
      <c r="ECY35" s="178"/>
      <c r="ECZ35" s="178"/>
      <c r="EDA35" s="178"/>
      <c r="EDB35" s="178"/>
      <c r="EDC35" s="178"/>
      <c r="EDD35" s="178"/>
      <c r="EDE35" s="178"/>
      <c r="EDF35" s="178"/>
      <c r="EDG35" s="178"/>
      <c r="EDH35" s="178"/>
      <c r="EDI35" s="178"/>
      <c r="EDJ35" s="178"/>
      <c r="EDK35" s="178"/>
      <c r="EDL35" s="178"/>
      <c r="EDM35" s="178"/>
      <c r="EDN35" s="178"/>
      <c r="EDO35" s="178"/>
      <c r="EDP35" s="178"/>
      <c r="EDQ35" s="178"/>
      <c r="EDR35" s="178"/>
      <c r="EDS35" s="178"/>
      <c r="EDT35" s="178"/>
      <c r="EDU35" s="178"/>
      <c r="EDV35" s="178"/>
      <c r="EDW35" s="178"/>
      <c r="EDX35" s="178"/>
      <c r="EDY35" s="178"/>
      <c r="EDZ35" s="178"/>
      <c r="EEA35" s="178"/>
      <c r="EEB35" s="178"/>
      <c r="EEC35" s="178"/>
      <c r="EED35" s="178"/>
      <c r="EEE35" s="178"/>
      <c r="EEF35" s="178"/>
      <c r="EEG35" s="178"/>
      <c r="EEH35" s="178"/>
      <c r="EEI35" s="178"/>
      <c r="EEJ35" s="178"/>
      <c r="EEK35" s="178"/>
      <c r="EEL35" s="178"/>
      <c r="EEM35" s="178"/>
      <c r="EEN35" s="178"/>
      <c r="EEO35" s="178"/>
      <c r="EEP35" s="178"/>
      <c r="EEQ35" s="178"/>
      <c r="EER35" s="178"/>
      <c r="EES35" s="178"/>
      <c r="EET35" s="178"/>
      <c r="EEU35" s="178"/>
      <c r="EEV35" s="178"/>
      <c r="EEW35" s="178"/>
      <c r="EEX35" s="178"/>
      <c r="EEY35" s="178"/>
      <c r="EEZ35" s="178"/>
      <c r="EFA35" s="178"/>
      <c r="EFB35" s="178"/>
      <c r="EFC35" s="178"/>
      <c r="EFD35" s="178"/>
      <c r="EFE35" s="178"/>
      <c r="EFF35" s="178"/>
      <c r="EFG35" s="178"/>
      <c r="EFH35" s="178"/>
      <c r="EFI35" s="178"/>
      <c r="EFJ35" s="178"/>
      <c r="EFK35" s="178"/>
      <c r="EFL35" s="178"/>
      <c r="EFM35" s="178"/>
      <c r="EFN35" s="178"/>
      <c r="EFO35" s="178"/>
      <c r="EFP35" s="178"/>
      <c r="EFQ35" s="178"/>
      <c r="EFR35" s="178"/>
      <c r="EFS35" s="178"/>
      <c r="EFT35" s="178"/>
      <c r="EFU35" s="178"/>
      <c r="EFV35" s="178"/>
      <c r="EFW35" s="178"/>
      <c r="EFX35" s="178"/>
      <c r="EFY35" s="178"/>
      <c r="EFZ35" s="178"/>
      <c r="EGA35" s="178"/>
      <c r="EGB35" s="178"/>
      <c r="EGC35" s="178"/>
      <c r="EGD35" s="178"/>
      <c r="EGE35" s="178"/>
      <c r="EGF35" s="178"/>
      <c r="EGG35" s="178"/>
      <c r="EGH35" s="178"/>
      <c r="EGI35" s="178"/>
      <c r="EGJ35" s="178"/>
      <c r="EGK35" s="178"/>
      <c r="EGL35" s="178"/>
      <c r="EGM35" s="178"/>
      <c r="EGN35" s="178"/>
      <c r="EGO35" s="178"/>
      <c r="EGQ35" s="178"/>
      <c r="EGR35" s="178"/>
      <c r="EGS35" s="178"/>
      <c r="EGT35" s="178"/>
      <c r="EGU35" s="178"/>
      <c r="EGV35" s="178"/>
      <c r="EGW35" s="178"/>
      <c r="EGX35" s="178"/>
      <c r="EGY35" s="178"/>
      <c r="EGZ35" s="178"/>
      <c r="EHA35" s="178"/>
      <c r="EHB35" s="178"/>
      <c r="EHC35" s="178"/>
      <c r="EHD35" s="178"/>
      <c r="EHE35" s="178"/>
      <c r="EHF35" s="178"/>
      <c r="EHG35" s="178"/>
      <c r="EHH35" s="178"/>
      <c r="EHI35" s="178"/>
      <c r="EHJ35" s="178"/>
      <c r="EHK35" s="178"/>
      <c r="EHL35" s="178"/>
      <c r="EHM35" s="178"/>
      <c r="EHN35" s="178"/>
      <c r="EHO35" s="178"/>
      <c r="EHP35" s="178"/>
      <c r="EHQ35" s="178"/>
      <c r="EHR35" s="178"/>
      <c r="EHS35" s="178"/>
      <c r="EHT35" s="178"/>
      <c r="EHU35" s="178"/>
      <c r="EHV35" s="178"/>
      <c r="EHW35" s="178"/>
      <c r="EHX35" s="178"/>
      <c r="EHY35" s="178"/>
      <c r="EHZ35" s="178"/>
      <c r="EIA35" s="178"/>
      <c r="EIB35" s="178"/>
      <c r="EIC35" s="178"/>
      <c r="EID35" s="178"/>
      <c r="EIE35" s="178"/>
      <c r="EIF35" s="178"/>
      <c r="EIG35" s="178"/>
      <c r="EIH35" s="178"/>
      <c r="EII35" s="178"/>
      <c r="EIJ35" s="178"/>
      <c r="EIK35" s="178"/>
      <c r="EIL35" s="178"/>
      <c r="EIM35" s="178"/>
      <c r="EIN35" s="178"/>
      <c r="EIO35" s="178"/>
      <c r="EIP35" s="178"/>
      <c r="EIQ35" s="178"/>
      <c r="EIR35" s="178"/>
      <c r="EIS35" s="178"/>
      <c r="EIT35" s="178"/>
      <c r="EIU35" s="178"/>
      <c r="EIV35" s="178"/>
      <c r="EIW35" s="178"/>
      <c r="EIX35" s="178"/>
      <c r="EIY35" s="178"/>
      <c r="EIZ35" s="178"/>
      <c r="EJA35" s="178"/>
      <c r="EJB35" s="178"/>
      <c r="EJC35" s="178"/>
      <c r="EJD35" s="178"/>
      <c r="EJE35" s="178"/>
      <c r="EJF35" s="178"/>
      <c r="EJG35" s="178"/>
      <c r="EJH35" s="178"/>
      <c r="EJI35" s="178"/>
      <c r="EJJ35" s="178"/>
      <c r="EJK35" s="178"/>
      <c r="EJL35" s="178"/>
      <c r="EJM35" s="178"/>
      <c r="EJN35" s="178"/>
      <c r="EJO35" s="178"/>
      <c r="EJP35" s="178"/>
      <c r="EJQ35" s="178"/>
      <c r="EJR35" s="178"/>
      <c r="EJS35" s="178"/>
      <c r="EJT35" s="178"/>
      <c r="EJU35" s="178"/>
      <c r="EJV35" s="178"/>
      <c r="EJW35" s="178"/>
      <c r="EJX35" s="178"/>
      <c r="EJY35" s="178"/>
      <c r="EJZ35" s="178"/>
      <c r="EKA35" s="178"/>
      <c r="EKB35" s="178"/>
      <c r="EKC35" s="178"/>
      <c r="EKD35" s="178"/>
      <c r="EKE35" s="178"/>
      <c r="EKF35" s="178"/>
      <c r="EKG35" s="178"/>
      <c r="EKH35" s="178"/>
      <c r="EKI35" s="178"/>
      <c r="EKJ35" s="178"/>
      <c r="EKK35" s="178"/>
      <c r="EKL35" s="178"/>
      <c r="EKM35" s="178"/>
      <c r="EKN35" s="178"/>
      <c r="EKO35" s="178"/>
      <c r="EKP35" s="178"/>
      <c r="EKQ35" s="178"/>
      <c r="EKR35" s="178"/>
      <c r="EKS35" s="178"/>
      <c r="EKT35" s="178"/>
      <c r="EKU35" s="178"/>
      <c r="EKV35" s="178"/>
      <c r="EKW35" s="178"/>
      <c r="EKX35" s="178"/>
      <c r="EKY35" s="178"/>
      <c r="EKZ35" s="178"/>
      <c r="ELA35" s="178"/>
      <c r="ELB35" s="178"/>
      <c r="ELC35" s="178"/>
      <c r="ELD35" s="178"/>
      <c r="ELE35" s="178"/>
      <c r="ELF35" s="178"/>
      <c r="ELG35" s="178"/>
      <c r="ELH35" s="178"/>
      <c r="ELI35" s="178"/>
      <c r="ELJ35" s="178"/>
      <c r="ELK35" s="178"/>
      <c r="ELL35" s="178"/>
      <c r="ELM35" s="178"/>
      <c r="ELN35" s="178"/>
      <c r="ELO35" s="178"/>
      <c r="ELP35" s="178"/>
      <c r="ELQ35" s="178"/>
      <c r="ELR35" s="178"/>
      <c r="ELS35" s="178"/>
      <c r="ELT35" s="178"/>
      <c r="ELU35" s="178"/>
      <c r="ELV35" s="178"/>
      <c r="ELW35" s="178"/>
      <c r="ELX35" s="178"/>
      <c r="ELY35" s="178"/>
      <c r="ELZ35" s="178"/>
      <c r="EMA35" s="178"/>
      <c r="EMB35" s="178"/>
      <c r="EMC35" s="178"/>
      <c r="EMD35" s="178"/>
      <c r="EME35" s="178"/>
      <c r="EMF35" s="178"/>
      <c r="EMG35" s="178"/>
      <c r="EMH35" s="178"/>
      <c r="EMI35" s="178"/>
      <c r="EMJ35" s="178"/>
      <c r="EMK35" s="178"/>
      <c r="EML35" s="178"/>
      <c r="EMM35" s="178"/>
      <c r="EMN35" s="178"/>
      <c r="EMO35" s="178"/>
      <c r="EMP35" s="178"/>
      <c r="EMQ35" s="178"/>
      <c r="EMR35" s="178"/>
      <c r="EMS35" s="178"/>
      <c r="EMT35" s="178"/>
      <c r="EMU35" s="178"/>
      <c r="EMV35" s="178"/>
      <c r="EMW35" s="178"/>
      <c r="EMX35" s="178"/>
      <c r="EMY35" s="178"/>
      <c r="EMZ35" s="178"/>
      <c r="ENA35" s="178"/>
      <c r="ENB35" s="178"/>
      <c r="ENC35" s="178"/>
      <c r="END35" s="178"/>
      <c r="ENE35" s="178"/>
      <c r="ENF35" s="178"/>
      <c r="ENG35" s="178"/>
      <c r="ENH35" s="178"/>
      <c r="ENI35" s="178"/>
      <c r="ENJ35" s="178"/>
      <c r="ENK35" s="178"/>
      <c r="ENL35" s="178"/>
      <c r="ENM35" s="178"/>
      <c r="ENN35" s="178"/>
      <c r="ENO35" s="178"/>
      <c r="ENP35" s="178"/>
      <c r="ENQ35" s="178"/>
      <c r="ENR35" s="178"/>
      <c r="ENS35" s="178"/>
      <c r="ENT35" s="178"/>
      <c r="ENU35" s="178"/>
      <c r="ENV35" s="178"/>
      <c r="ENW35" s="178"/>
      <c r="ENX35" s="178"/>
      <c r="ENY35" s="178"/>
      <c r="ENZ35" s="178"/>
      <c r="EOA35" s="178"/>
      <c r="EOB35" s="178"/>
      <c r="EOC35" s="178"/>
      <c r="EOD35" s="178"/>
      <c r="EOE35" s="178"/>
      <c r="EOF35" s="178"/>
      <c r="EOG35" s="178"/>
      <c r="EOH35" s="178"/>
      <c r="EOI35" s="178"/>
      <c r="EOJ35" s="178"/>
      <c r="EOK35" s="178"/>
      <c r="EOL35" s="178"/>
      <c r="EOM35" s="178"/>
      <c r="EON35" s="178"/>
      <c r="EOO35" s="178"/>
      <c r="EOP35" s="178"/>
      <c r="EOQ35" s="178"/>
      <c r="EOR35" s="178"/>
      <c r="EOS35" s="178"/>
      <c r="EOT35" s="178"/>
      <c r="EOU35" s="178"/>
      <c r="EOV35" s="178"/>
      <c r="EOW35" s="178"/>
      <c r="EOX35" s="178"/>
      <c r="EOY35" s="178"/>
      <c r="EOZ35" s="178"/>
      <c r="EPA35" s="178"/>
      <c r="EPB35" s="178"/>
      <c r="EPC35" s="178"/>
      <c r="EPD35" s="178"/>
      <c r="EPE35" s="178"/>
      <c r="EPF35" s="178"/>
      <c r="EPG35" s="178"/>
      <c r="EPH35" s="178"/>
      <c r="EPI35" s="178"/>
      <c r="EPJ35" s="178"/>
      <c r="EPK35" s="178"/>
      <c r="EPL35" s="178"/>
      <c r="EPM35" s="178"/>
      <c r="EPN35" s="178"/>
      <c r="EPO35" s="178"/>
      <c r="EPP35" s="178"/>
      <c r="EPQ35" s="178"/>
      <c r="EPR35" s="178"/>
      <c r="EPS35" s="178"/>
      <c r="EPT35" s="178"/>
      <c r="EPU35" s="178"/>
      <c r="EPV35" s="178"/>
      <c r="EPW35" s="178"/>
      <c r="EPX35" s="178"/>
      <c r="EPY35" s="178"/>
      <c r="EPZ35" s="178"/>
      <c r="EQA35" s="178"/>
      <c r="EQB35" s="178"/>
      <c r="EQC35" s="178"/>
      <c r="EQD35" s="178"/>
      <c r="EQE35" s="178"/>
      <c r="EQF35" s="178"/>
      <c r="EQG35" s="178"/>
      <c r="EQH35" s="178"/>
      <c r="EQI35" s="178"/>
      <c r="EQJ35" s="178"/>
      <c r="EQK35" s="178"/>
      <c r="EQM35" s="178"/>
      <c r="EQN35" s="178"/>
      <c r="EQO35" s="178"/>
      <c r="EQP35" s="178"/>
      <c r="EQQ35" s="178"/>
      <c r="EQR35" s="178"/>
      <c r="EQS35" s="178"/>
      <c r="EQT35" s="178"/>
      <c r="EQU35" s="178"/>
      <c r="EQV35" s="178"/>
      <c r="EQW35" s="178"/>
      <c r="EQX35" s="178"/>
      <c r="EQY35" s="178"/>
      <c r="EQZ35" s="178"/>
      <c r="ERA35" s="178"/>
      <c r="ERB35" s="178"/>
      <c r="ERC35" s="178"/>
      <c r="ERD35" s="178"/>
      <c r="ERE35" s="178"/>
      <c r="ERF35" s="178"/>
      <c r="ERG35" s="178"/>
      <c r="ERH35" s="178"/>
      <c r="ERI35" s="178"/>
      <c r="ERJ35" s="178"/>
      <c r="ERK35" s="178"/>
      <c r="ERL35" s="178"/>
      <c r="ERM35" s="178"/>
      <c r="ERN35" s="178"/>
      <c r="ERO35" s="178"/>
      <c r="ERP35" s="178"/>
      <c r="ERQ35" s="178"/>
      <c r="ERR35" s="178"/>
      <c r="ERS35" s="178"/>
      <c r="ERT35" s="178"/>
      <c r="ERU35" s="178"/>
      <c r="ERV35" s="178"/>
      <c r="ERW35" s="178"/>
      <c r="ERX35" s="178"/>
      <c r="ERY35" s="178"/>
      <c r="ERZ35" s="178"/>
      <c r="ESA35" s="178"/>
      <c r="ESB35" s="178"/>
      <c r="ESC35" s="178"/>
      <c r="ESD35" s="178"/>
      <c r="ESE35" s="178"/>
      <c r="ESF35" s="178"/>
      <c r="ESG35" s="178"/>
      <c r="ESH35" s="178"/>
      <c r="ESI35" s="178"/>
      <c r="ESJ35" s="178"/>
      <c r="ESK35" s="178"/>
      <c r="ESL35" s="178"/>
      <c r="ESM35" s="178"/>
      <c r="ESN35" s="178"/>
      <c r="ESO35" s="178"/>
      <c r="ESP35" s="178"/>
      <c r="ESQ35" s="178"/>
      <c r="ESR35" s="178"/>
      <c r="ESS35" s="178"/>
      <c r="EST35" s="178"/>
      <c r="ESU35" s="178"/>
      <c r="ESV35" s="178"/>
      <c r="ESW35" s="178"/>
      <c r="ESX35" s="178"/>
      <c r="ESY35" s="178"/>
      <c r="ESZ35" s="178"/>
      <c r="ETA35" s="178"/>
      <c r="ETB35" s="178"/>
      <c r="ETC35" s="178"/>
      <c r="ETD35" s="178"/>
      <c r="ETE35" s="178"/>
      <c r="ETF35" s="178"/>
      <c r="ETG35" s="178"/>
      <c r="ETH35" s="178"/>
      <c r="ETI35" s="178"/>
      <c r="ETJ35" s="178"/>
      <c r="ETK35" s="178"/>
      <c r="ETL35" s="178"/>
      <c r="ETM35" s="178"/>
      <c r="ETN35" s="178"/>
      <c r="ETO35" s="178"/>
      <c r="ETP35" s="178"/>
      <c r="ETQ35" s="178"/>
      <c r="ETR35" s="178"/>
      <c r="ETS35" s="178"/>
      <c r="ETT35" s="178"/>
      <c r="ETU35" s="178"/>
      <c r="ETV35" s="178"/>
      <c r="ETW35" s="178"/>
      <c r="ETX35" s="178"/>
      <c r="ETY35" s="178"/>
      <c r="ETZ35" s="178"/>
      <c r="EUA35" s="178"/>
      <c r="EUB35" s="178"/>
      <c r="EUC35" s="178"/>
      <c r="EUD35" s="178"/>
      <c r="EUE35" s="178"/>
      <c r="EUF35" s="178"/>
      <c r="EUG35" s="178"/>
      <c r="EUH35" s="178"/>
      <c r="EUI35" s="178"/>
      <c r="EUJ35" s="178"/>
      <c r="EUK35" s="178"/>
      <c r="EUL35" s="178"/>
      <c r="EUM35" s="178"/>
      <c r="EUN35" s="178"/>
      <c r="EUO35" s="178"/>
      <c r="EUP35" s="178"/>
      <c r="EUQ35" s="178"/>
      <c r="EUR35" s="178"/>
      <c r="EUS35" s="178"/>
      <c r="EUT35" s="178"/>
      <c r="EUU35" s="178"/>
      <c r="EUV35" s="178"/>
      <c r="EUW35" s="178"/>
      <c r="EUX35" s="178"/>
      <c r="EUY35" s="178"/>
      <c r="EUZ35" s="178"/>
      <c r="EVA35" s="178"/>
      <c r="EVB35" s="178"/>
      <c r="EVC35" s="178"/>
      <c r="EVD35" s="178"/>
      <c r="EVE35" s="178"/>
      <c r="EVF35" s="178"/>
      <c r="EVG35" s="178"/>
      <c r="EVH35" s="178"/>
      <c r="EVI35" s="178"/>
      <c r="EVJ35" s="178"/>
      <c r="EVK35" s="178"/>
      <c r="EVL35" s="178"/>
      <c r="EVM35" s="178"/>
      <c r="EVN35" s="178"/>
      <c r="EVO35" s="178"/>
      <c r="EVP35" s="178"/>
      <c r="EVQ35" s="178"/>
      <c r="EVR35" s="178"/>
      <c r="EVS35" s="178"/>
      <c r="EVT35" s="178"/>
      <c r="EVU35" s="178"/>
      <c r="EVV35" s="178"/>
      <c r="EVW35" s="178"/>
      <c r="EVX35" s="178"/>
      <c r="EVY35" s="178"/>
      <c r="EVZ35" s="178"/>
      <c r="EWA35" s="178"/>
      <c r="EWB35" s="178"/>
      <c r="EWC35" s="178"/>
      <c r="EWD35" s="178"/>
      <c r="EWE35" s="178"/>
      <c r="EWF35" s="178"/>
      <c r="EWG35" s="178"/>
      <c r="EWH35" s="178"/>
      <c r="EWI35" s="178"/>
      <c r="EWJ35" s="178"/>
      <c r="EWK35" s="178"/>
      <c r="EWL35" s="178"/>
      <c r="EWM35" s="178"/>
      <c r="EWN35" s="178"/>
      <c r="EWO35" s="178"/>
      <c r="EWP35" s="178"/>
      <c r="EWQ35" s="178"/>
      <c r="EWR35" s="178"/>
      <c r="EWS35" s="178"/>
      <c r="EWT35" s="178"/>
      <c r="EWU35" s="178"/>
      <c r="EWV35" s="178"/>
      <c r="EWW35" s="178"/>
      <c r="EWX35" s="178"/>
      <c r="EWY35" s="178"/>
      <c r="EWZ35" s="178"/>
      <c r="EXA35" s="178"/>
      <c r="EXB35" s="178"/>
      <c r="EXC35" s="178"/>
      <c r="EXD35" s="178"/>
      <c r="EXE35" s="178"/>
      <c r="EXF35" s="178"/>
      <c r="EXG35" s="178"/>
      <c r="EXH35" s="178"/>
      <c r="EXI35" s="178"/>
      <c r="EXJ35" s="178"/>
      <c r="EXK35" s="178"/>
      <c r="EXL35" s="178"/>
      <c r="EXM35" s="178"/>
      <c r="EXN35" s="178"/>
      <c r="EXO35" s="178"/>
      <c r="EXP35" s="178"/>
      <c r="EXQ35" s="178"/>
      <c r="EXR35" s="178"/>
      <c r="EXS35" s="178"/>
      <c r="EXT35" s="178"/>
      <c r="EXU35" s="178"/>
      <c r="EXV35" s="178"/>
      <c r="EXW35" s="178"/>
      <c r="EXX35" s="178"/>
      <c r="EXY35" s="178"/>
      <c r="EXZ35" s="178"/>
      <c r="EYA35" s="178"/>
      <c r="EYB35" s="178"/>
      <c r="EYC35" s="178"/>
      <c r="EYD35" s="178"/>
      <c r="EYE35" s="178"/>
      <c r="EYF35" s="178"/>
      <c r="EYG35" s="178"/>
      <c r="EYH35" s="178"/>
      <c r="EYI35" s="178"/>
      <c r="EYJ35" s="178"/>
      <c r="EYK35" s="178"/>
      <c r="EYL35" s="178"/>
      <c r="EYM35" s="178"/>
      <c r="EYN35" s="178"/>
      <c r="EYO35" s="178"/>
      <c r="EYP35" s="178"/>
      <c r="EYQ35" s="178"/>
      <c r="EYR35" s="178"/>
      <c r="EYS35" s="178"/>
      <c r="EYT35" s="178"/>
      <c r="EYU35" s="178"/>
      <c r="EYV35" s="178"/>
      <c r="EYW35" s="178"/>
      <c r="EYX35" s="178"/>
      <c r="EYY35" s="178"/>
      <c r="EYZ35" s="178"/>
      <c r="EZA35" s="178"/>
      <c r="EZB35" s="178"/>
      <c r="EZC35" s="178"/>
      <c r="EZD35" s="178"/>
      <c r="EZE35" s="178"/>
      <c r="EZF35" s="178"/>
      <c r="EZG35" s="178"/>
      <c r="EZH35" s="178"/>
      <c r="EZI35" s="178"/>
      <c r="EZJ35" s="178"/>
      <c r="EZK35" s="178"/>
      <c r="EZL35" s="178"/>
      <c r="EZM35" s="178"/>
      <c r="EZN35" s="178"/>
      <c r="EZO35" s="178"/>
      <c r="EZP35" s="178"/>
      <c r="EZQ35" s="178"/>
      <c r="EZR35" s="178"/>
      <c r="EZS35" s="178"/>
      <c r="EZT35" s="178"/>
      <c r="EZU35" s="178"/>
      <c r="EZV35" s="178"/>
      <c r="EZW35" s="178"/>
      <c r="EZX35" s="178"/>
      <c r="EZY35" s="178"/>
      <c r="EZZ35" s="178"/>
      <c r="FAA35" s="178"/>
      <c r="FAB35" s="178"/>
      <c r="FAC35" s="178"/>
      <c r="FAD35" s="178"/>
      <c r="FAE35" s="178"/>
      <c r="FAF35" s="178"/>
      <c r="FAG35" s="178"/>
      <c r="FAI35" s="178"/>
      <c r="FAJ35" s="178"/>
      <c r="FAK35" s="178"/>
      <c r="FAL35" s="178"/>
      <c r="FAM35" s="178"/>
      <c r="FAN35" s="178"/>
      <c r="FAO35" s="178"/>
      <c r="FAP35" s="178"/>
      <c r="FAQ35" s="178"/>
      <c r="FAR35" s="178"/>
      <c r="FAS35" s="178"/>
      <c r="FAT35" s="178"/>
      <c r="FAU35" s="178"/>
      <c r="FAV35" s="178"/>
      <c r="FAW35" s="178"/>
      <c r="FAX35" s="178"/>
      <c r="FAY35" s="178"/>
      <c r="FAZ35" s="178"/>
      <c r="FBA35" s="178"/>
      <c r="FBB35" s="178"/>
      <c r="FBC35" s="178"/>
      <c r="FBD35" s="178"/>
      <c r="FBE35" s="178"/>
      <c r="FBF35" s="178"/>
      <c r="FBG35" s="178"/>
      <c r="FBH35" s="178"/>
      <c r="FBI35" s="178"/>
      <c r="FBJ35" s="178"/>
      <c r="FBK35" s="178"/>
      <c r="FBL35" s="178"/>
      <c r="FBM35" s="178"/>
      <c r="FBN35" s="178"/>
      <c r="FBO35" s="178"/>
      <c r="FBP35" s="178"/>
      <c r="FBQ35" s="178"/>
      <c r="FBR35" s="178"/>
      <c r="FBS35" s="178"/>
      <c r="FBT35" s="178"/>
      <c r="FBU35" s="178"/>
      <c r="FBV35" s="178"/>
      <c r="FBW35" s="178"/>
      <c r="FBX35" s="178"/>
      <c r="FBY35" s="178"/>
      <c r="FBZ35" s="178"/>
      <c r="FCA35" s="178"/>
      <c r="FCB35" s="178"/>
      <c r="FCC35" s="178"/>
      <c r="FCD35" s="178"/>
      <c r="FCE35" s="178"/>
      <c r="FCF35" s="178"/>
      <c r="FCG35" s="178"/>
      <c r="FCH35" s="178"/>
      <c r="FCI35" s="178"/>
      <c r="FCJ35" s="178"/>
      <c r="FCK35" s="178"/>
      <c r="FCL35" s="178"/>
      <c r="FCM35" s="178"/>
      <c r="FCN35" s="178"/>
      <c r="FCO35" s="178"/>
      <c r="FCP35" s="178"/>
      <c r="FCQ35" s="178"/>
      <c r="FCR35" s="178"/>
      <c r="FCS35" s="178"/>
      <c r="FCT35" s="178"/>
      <c r="FCU35" s="178"/>
      <c r="FCV35" s="178"/>
      <c r="FCW35" s="178"/>
      <c r="FCX35" s="178"/>
      <c r="FCY35" s="178"/>
      <c r="FCZ35" s="178"/>
      <c r="FDA35" s="178"/>
      <c r="FDB35" s="178"/>
      <c r="FDC35" s="178"/>
      <c r="FDD35" s="178"/>
      <c r="FDE35" s="178"/>
      <c r="FDF35" s="178"/>
      <c r="FDG35" s="178"/>
      <c r="FDH35" s="178"/>
      <c r="FDI35" s="178"/>
      <c r="FDJ35" s="178"/>
      <c r="FDK35" s="178"/>
      <c r="FDL35" s="178"/>
      <c r="FDM35" s="178"/>
      <c r="FDN35" s="178"/>
      <c r="FDO35" s="178"/>
      <c r="FDP35" s="178"/>
      <c r="FDQ35" s="178"/>
      <c r="FDR35" s="178"/>
      <c r="FDS35" s="178"/>
      <c r="FDT35" s="178"/>
      <c r="FDU35" s="178"/>
      <c r="FDV35" s="178"/>
      <c r="FDW35" s="178"/>
      <c r="FDX35" s="178"/>
      <c r="FDY35" s="178"/>
      <c r="FDZ35" s="178"/>
      <c r="FEA35" s="178"/>
      <c r="FEB35" s="178"/>
      <c r="FEC35" s="178"/>
      <c r="FED35" s="178"/>
      <c r="FEE35" s="178"/>
      <c r="FEF35" s="178"/>
      <c r="FEG35" s="178"/>
      <c r="FEH35" s="178"/>
      <c r="FEI35" s="178"/>
      <c r="FEJ35" s="178"/>
      <c r="FEK35" s="178"/>
      <c r="FEL35" s="178"/>
      <c r="FEM35" s="178"/>
      <c r="FEN35" s="178"/>
      <c r="FEO35" s="178"/>
      <c r="FEP35" s="178"/>
      <c r="FEQ35" s="178"/>
      <c r="FER35" s="178"/>
      <c r="FES35" s="178"/>
      <c r="FET35" s="178"/>
      <c r="FEU35" s="178"/>
      <c r="FEV35" s="178"/>
      <c r="FEW35" s="178"/>
      <c r="FEX35" s="178"/>
      <c r="FEY35" s="178"/>
      <c r="FEZ35" s="178"/>
      <c r="FFA35" s="178"/>
      <c r="FFB35" s="178"/>
      <c r="FFC35" s="178"/>
      <c r="FFD35" s="178"/>
      <c r="FFE35" s="178"/>
      <c r="FFF35" s="178"/>
      <c r="FFG35" s="178"/>
      <c r="FFH35" s="178"/>
      <c r="FFI35" s="178"/>
      <c r="FFJ35" s="178"/>
      <c r="FFK35" s="178"/>
      <c r="FFL35" s="178"/>
      <c r="FFM35" s="178"/>
      <c r="FFN35" s="178"/>
      <c r="FFO35" s="178"/>
      <c r="FFP35" s="178"/>
      <c r="FFQ35" s="178"/>
      <c r="FFR35" s="178"/>
      <c r="FFS35" s="178"/>
      <c r="FFT35" s="178"/>
      <c r="FFU35" s="178"/>
      <c r="FFV35" s="178"/>
      <c r="FFW35" s="178"/>
      <c r="FFX35" s="178"/>
      <c r="FFY35" s="178"/>
      <c r="FFZ35" s="178"/>
      <c r="FGA35" s="178"/>
      <c r="FGB35" s="178"/>
      <c r="FGC35" s="178"/>
      <c r="FGD35" s="178"/>
      <c r="FGE35" s="178"/>
      <c r="FGF35" s="178"/>
      <c r="FGG35" s="178"/>
      <c r="FGH35" s="178"/>
      <c r="FGI35" s="178"/>
      <c r="FGJ35" s="178"/>
      <c r="FGK35" s="178"/>
      <c r="FGL35" s="178"/>
      <c r="FGM35" s="178"/>
      <c r="FGN35" s="178"/>
      <c r="FGO35" s="178"/>
      <c r="FGP35" s="178"/>
      <c r="FGQ35" s="178"/>
      <c r="FGR35" s="178"/>
      <c r="FGS35" s="178"/>
      <c r="FGT35" s="178"/>
      <c r="FGU35" s="178"/>
      <c r="FGV35" s="178"/>
      <c r="FGW35" s="178"/>
      <c r="FGX35" s="178"/>
      <c r="FGY35" s="178"/>
      <c r="FGZ35" s="178"/>
      <c r="FHA35" s="178"/>
      <c r="FHB35" s="178"/>
      <c r="FHC35" s="178"/>
      <c r="FHD35" s="178"/>
      <c r="FHE35" s="178"/>
      <c r="FHF35" s="178"/>
      <c r="FHG35" s="178"/>
      <c r="FHH35" s="178"/>
      <c r="FHI35" s="178"/>
      <c r="FHJ35" s="178"/>
      <c r="FHK35" s="178"/>
      <c r="FHL35" s="178"/>
      <c r="FHM35" s="178"/>
      <c r="FHN35" s="178"/>
      <c r="FHO35" s="178"/>
      <c r="FHP35" s="178"/>
      <c r="FHQ35" s="178"/>
      <c r="FHR35" s="178"/>
      <c r="FHS35" s="178"/>
      <c r="FHT35" s="178"/>
      <c r="FHU35" s="178"/>
      <c r="FHV35" s="178"/>
      <c r="FHW35" s="178"/>
      <c r="FHX35" s="178"/>
      <c r="FHY35" s="178"/>
      <c r="FHZ35" s="178"/>
      <c r="FIA35" s="178"/>
      <c r="FIB35" s="178"/>
      <c r="FIC35" s="178"/>
      <c r="FID35" s="178"/>
      <c r="FIE35" s="178"/>
      <c r="FIF35" s="178"/>
      <c r="FIG35" s="178"/>
      <c r="FIH35" s="178"/>
      <c r="FII35" s="178"/>
      <c r="FIJ35" s="178"/>
      <c r="FIK35" s="178"/>
      <c r="FIL35" s="178"/>
      <c r="FIM35" s="178"/>
      <c r="FIN35" s="178"/>
      <c r="FIO35" s="178"/>
      <c r="FIP35" s="178"/>
      <c r="FIQ35" s="178"/>
      <c r="FIR35" s="178"/>
      <c r="FIS35" s="178"/>
      <c r="FIT35" s="178"/>
      <c r="FIU35" s="178"/>
      <c r="FIV35" s="178"/>
      <c r="FIW35" s="178"/>
      <c r="FIX35" s="178"/>
      <c r="FIY35" s="178"/>
      <c r="FIZ35" s="178"/>
      <c r="FJA35" s="178"/>
      <c r="FJB35" s="178"/>
      <c r="FJC35" s="178"/>
      <c r="FJD35" s="178"/>
      <c r="FJE35" s="178"/>
      <c r="FJF35" s="178"/>
      <c r="FJG35" s="178"/>
      <c r="FJH35" s="178"/>
      <c r="FJI35" s="178"/>
      <c r="FJJ35" s="178"/>
      <c r="FJK35" s="178"/>
      <c r="FJL35" s="178"/>
      <c r="FJM35" s="178"/>
      <c r="FJN35" s="178"/>
      <c r="FJO35" s="178"/>
      <c r="FJP35" s="178"/>
      <c r="FJQ35" s="178"/>
      <c r="FJR35" s="178"/>
      <c r="FJS35" s="178"/>
      <c r="FJT35" s="178"/>
      <c r="FJU35" s="178"/>
      <c r="FJV35" s="178"/>
      <c r="FJW35" s="178"/>
      <c r="FJX35" s="178"/>
      <c r="FJY35" s="178"/>
      <c r="FJZ35" s="178"/>
      <c r="FKA35" s="178"/>
      <c r="FKB35" s="178"/>
      <c r="FKC35" s="178"/>
      <c r="FKE35" s="178"/>
      <c r="FKF35" s="178"/>
      <c r="FKG35" s="178"/>
      <c r="FKH35" s="178"/>
      <c r="FKI35" s="178"/>
      <c r="FKJ35" s="178"/>
      <c r="FKK35" s="178"/>
      <c r="FKL35" s="178"/>
      <c r="FKM35" s="178"/>
      <c r="FKN35" s="178"/>
      <c r="FKO35" s="178"/>
      <c r="FKP35" s="178"/>
      <c r="FKQ35" s="178"/>
      <c r="FKR35" s="178"/>
      <c r="FKS35" s="178"/>
      <c r="FKT35" s="178"/>
      <c r="FKU35" s="178"/>
      <c r="FKV35" s="178"/>
      <c r="FKW35" s="178"/>
      <c r="FKX35" s="178"/>
      <c r="FKY35" s="178"/>
      <c r="FKZ35" s="178"/>
      <c r="FLA35" s="178"/>
      <c r="FLB35" s="178"/>
      <c r="FLC35" s="178"/>
      <c r="FLD35" s="178"/>
      <c r="FLE35" s="178"/>
      <c r="FLF35" s="178"/>
      <c r="FLG35" s="178"/>
      <c r="FLH35" s="178"/>
      <c r="FLI35" s="178"/>
      <c r="FLJ35" s="178"/>
      <c r="FLK35" s="178"/>
      <c r="FLL35" s="178"/>
      <c r="FLM35" s="178"/>
      <c r="FLN35" s="178"/>
      <c r="FLO35" s="178"/>
      <c r="FLP35" s="178"/>
      <c r="FLQ35" s="178"/>
      <c r="FLR35" s="178"/>
      <c r="FLS35" s="178"/>
      <c r="FLT35" s="178"/>
      <c r="FLU35" s="178"/>
      <c r="FLV35" s="178"/>
      <c r="FLW35" s="178"/>
      <c r="FLX35" s="178"/>
      <c r="FLY35" s="178"/>
      <c r="FLZ35" s="178"/>
      <c r="FMA35" s="178"/>
      <c r="FMB35" s="178"/>
      <c r="FMC35" s="178"/>
      <c r="FMD35" s="178"/>
      <c r="FME35" s="178"/>
      <c r="FMF35" s="178"/>
      <c r="FMG35" s="178"/>
      <c r="FMH35" s="178"/>
      <c r="FMI35" s="178"/>
      <c r="FMJ35" s="178"/>
      <c r="FMK35" s="178"/>
      <c r="FML35" s="178"/>
      <c r="FMM35" s="178"/>
      <c r="FMN35" s="178"/>
      <c r="FMO35" s="178"/>
      <c r="FMP35" s="178"/>
      <c r="FMQ35" s="178"/>
      <c r="FMR35" s="178"/>
      <c r="FMS35" s="178"/>
      <c r="FMT35" s="178"/>
      <c r="FMU35" s="178"/>
      <c r="FMV35" s="178"/>
      <c r="FMW35" s="178"/>
      <c r="FMX35" s="178"/>
      <c r="FMY35" s="178"/>
      <c r="FMZ35" s="178"/>
      <c r="FNA35" s="178"/>
      <c r="FNB35" s="178"/>
      <c r="FNC35" s="178"/>
      <c r="FND35" s="178"/>
      <c r="FNE35" s="178"/>
      <c r="FNF35" s="178"/>
      <c r="FNG35" s="178"/>
      <c r="FNH35" s="178"/>
      <c r="FNI35" s="178"/>
      <c r="FNJ35" s="178"/>
      <c r="FNK35" s="178"/>
      <c r="FNL35" s="178"/>
      <c r="FNM35" s="178"/>
      <c r="FNN35" s="178"/>
      <c r="FNO35" s="178"/>
      <c r="FNP35" s="178"/>
      <c r="FNQ35" s="178"/>
      <c r="FNR35" s="178"/>
      <c r="FNS35" s="178"/>
      <c r="FNT35" s="178"/>
      <c r="FNU35" s="178"/>
      <c r="FNV35" s="178"/>
      <c r="FNW35" s="178"/>
      <c r="FNX35" s="178"/>
      <c r="FNY35" s="178"/>
      <c r="FNZ35" s="178"/>
      <c r="FOA35" s="178"/>
      <c r="FOB35" s="178"/>
      <c r="FOC35" s="178"/>
      <c r="FOD35" s="178"/>
      <c r="FOE35" s="178"/>
      <c r="FOF35" s="178"/>
      <c r="FOG35" s="178"/>
      <c r="FOH35" s="178"/>
      <c r="FOI35" s="178"/>
      <c r="FOJ35" s="178"/>
      <c r="FOK35" s="178"/>
      <c r="FOL35" s="178"/>
      <c r="FOM35" s="178"/>
      <c r="FON35" s="178"/>
      <c r="FOO35" s="178"/>
      <c r="FOP35" s="178"/>
      <c r="FOQ35" s="178"/>
      <c r="FOR35" s="178"/>
      <c r="FOS35" s="178"/>
      <c r="FOT35" s="178"/>
      <c r="FOU35" s="178"/>
      <c r="FOV35" s="178"/>
      <c r="FOW35" s="178"/>
      <c r="FOX35" s="178"/>
      <c r="FOY35" s="178"/>
      <c r="FOZ35" s="178"/>
      <c r="FPA35" s="178"/>
      <c r="FPB35" s="178"/>
      <c r="FPC35" s="178"/>
      <c r="FPD35" s="178"/>
      <c r="FPE35" s="178"/>
      <c r="FPF35" s="178"/>
      <c r="FPG35" s="178"/>
      <c r="FPH35" s="178"/>
      <c r="FPI35" s="178"/>
      <c r="FPJ35" s="178"/>
      <c r="FPK35" s="178"/>
      <c r="FPL35" s="178"/>
      <c r="FPM35" s="178"/>
      <c r="FPN35" s="178"/>
      <c r="FPO35" s="178"/>
      <c r="FPP35" s="178"/>
      <c r="FPQ35" s="178"/>
      <c r="FPR35" s="178"/>
      <c r="FPS35" s="178"/>
      <c r="FPT35" s="178"/>
      <c r="FPU35" s="178"/>
      <c r="FPV35" s="178"/>
      <c r="FPW35" s="178"/>
      <c r="FPX35" s="178"/>
      <c r="FPY35" s="178"/>
      <c r="FPZ35" s="178"/>
      <c r="FQA35" s="178"/>
      <c r="FQB35" s="178"/>
      <c r="FQC35" s="178"/>
      <c r="FQD35" s="178"/>
      <c r="FQE35" s="178"/>
      <c r="FQF35" s="178"/>
      <c r="FQG35" s="178"/>
      <c r="FQH35" s="178"/>
      <c r="FQI35" s="178"/>
      <c r="FQJ35" s="178"/>
      <c r="FQK35" s="178"/>
      <c r="FQL35" s="178"/>
      <c r="FQM35" s="178"/>
      <c r="FQN35" s="178"/>
      <c r="FQO35" s="178"/>
      <c r="FQP35" s="178"/>
      <c r="FQQ35" s="178"/>
      <c r="FQR35" s="178"/>
      <c r="FQS35" s="178"/>
      <c r="FQT35" s="178"/>
      <c r="FQU35" s="178"/>
      <c r="FQV35" s="178"/>
      <c r="FQW35" s="178"/>
      <c r="FQX35" s="178"/>
      <c r="FQY35" s="178"/>
      <c r="FQZ35" s="178"/>
      <c r="FRA35" s="178"/>
      <c r="FRB35" s="178"/>
      <c r="FRC35" s="178"/>
      <c r="FRD35" s="178"/>
      <c r="FRE35" s="178"/>
      <c r="FRF35" s="178"/>
      <c r="FRG35" s="178"/>
      <c r="FRH35" s="178"/>
      <c r="FRI35" s="178"/>
      <c r="FRJ35" s="178"/>
      <c r="FRK35" s="178"/>
      <c r="FRL35" s="178"/>
      <c r="FRM35" s="178"/>
      <c r="FRN35" s="178"/>
      <c r="FRO35" s="178"/>
      <c r="FRP35" s="178"/>
      <c r="FRQ35" s="178"/>
      <c r="FRR35" s="178"/>
      <c r="FRS35" s="178"/>
      <c r="FRT35" s="178"/>
      <c r="FRU35" s="178"/>
      <c r="FRV35" s="178"/>
      <c r="FRW35" s="178"/>
      <c r="FRX35" s="178"/>
      <c r="FRY35" s="178"/>
      <c r="FRZ35" s="178"/>
      <c r="FSA35" s="178"/>
      <c r="FSB35" s="178"/>
      <c r="FSC35" s="178"/>
      <c r="FSD35" s="178"/>
      <c r="FSE35" s="178"/>
      <c r="FSF35" s="178"/>
      <c r="FSG35" s="178"/>
      <c r="FSH35" s="178"/>
      <c r="FSI35" s="178"/>
      <c r="FSJ35" s="178"/>
      <c r="FSK35" s="178"/>
      <c r="FSL35" s="178"/>
      <c r="FSM35" s="178"/>
      <c r="FSN35" s="178"/>
      <c r="FSO35" s="178"/>
      <c r="FSP35" s="178"/>
      <c r="FSQ35" s="178"/>
      <c r="FSR35" s="178"/>
      <c r="FSS35" s="178"/>
      <c r="FST35" s="178"/>
      <c r="FSU35" s="178"/>
      <c r="FSV35" s="178"/>
      <c r="FSW35" s="178"/>
      <c r="FSX35" s="178"/>
      <c r="FSY35" s="178"/>
      <c r="FSZ35" s="178"/>
      <c r="FTA35" s="178"/>
      <c r="FTB35" s="178"/>
      <c r="FTC35" s="178"/>
      <c r="FTD35" s="178"/>
      <c r="FTE35" s="178"/>
      <c r="FTF35" s="178"/>
      <c r="FTG35" s="178"/>
      <c r="FTH35" s="178"/>
      <c r="FTI35" s="178"/>
      <c r="FTJ35" s="178"/>
      <c r="FTK35" s="178"/>
      <c r="FTL35" s="178"/>
      <c r="FTM35" s="178"/>
      <c r="FTN35" s="178"/>
      <c r="FTO35" s="178"/>
      <c r="FTP35" s="178"/>
      <c r="FTQ35" s="178"/>
      <c r="FTR35" s="178"/>
      <c r="FTS35" s="178"/>
      <c r="FTT35" s="178"/>
      <c r="FTU35" s="178"/>
      <c r="FTV35" s="178"/>
      <c r="FTW35" s="178"/>
      <c r="FTX35" s="178"/>
      <c r="FTY35" s="178"/>
      <c r="FUA35" s="178"/>
      <c r="FUB35" s="178"/>
      <c r="FUC35" s="178"/>
      <c r="FUD35" s="178"/>
      <c r="FUE35" s="178"/>
      <c r="FUF35" s="178"/>
      <c r="FUG35" s="178"/>
      <c r="FUH35" s="178"/>
      <c r="FUI35" s="178"/>
      <c r="FUJ35" s="178"/>
      <c r="FUK35" s="178"/>
      <c r="FUL35" s="178"/>
      <c r="FUM35" s="178"/>
      <c r="FUN35" s="178"/>
      <c r="FUO35" s="178"/>
      <c r="FUP35" s="178"/>
      <c r="FUQ35" s="178"/>
      <c r="FUR35" s="178"/>
      <c r="FUS35" s="178"/>
      <c r="FUT35" s="178"/>
      <c r="FUU35" s="178"/>
      <c r="FUV35" s="178"/>
      <c r="FUW35" s="178"/>
      <c r="FUX35" s="178"/>
      <c r="FUY35" s="178"/>
      <c r="FUZ35" s="178"/>
      <c r="FVA35" s="178"/>
      <c r="FVB35" s="178"/>
      <c r="FVC35" s="178"/>
      <c r="FVD35" s="178"/>
      <c r="FVE35" s="178"/>
      <c r="FVF35" s="178"/>
      <c r="FVG35" s="178"/>
      <c r="FVH35" s="178"/>
      <c r="FVI35" s="178"/>
      <c r="FVJ35" s="178"/>
      <c r="FVK35" s="178"/>
      <c r="FVL35" s="178"/>
      <c r="FVM35" s="178"/>
      <c r="FVN35" s="178"/>
      <c r="FVO35" s="178"/>
      <c r="FVP35" s="178"/>
      <c r="FVQ35" s="178"/>
      <c r="FVR35" s="178"/>
      <c r="FVS35" s="178"/>
      <c r="FVT35" s="178"/>
      <c r="FVU35" s="178"/>
      <c r="FVV35" s="178"/>
      <c r="FVW35" s="178"/>
      <c r="FVX35" s="178"/>
      <c r="FVY35" s="178"/>
      <c r="FVZ35" s="178"/>
      <c r="FWA35" s="178"/>
      <c r="FWB35" s="178"/>
      <c r="FWC35" s="178"/>
      <c r="FWD35" s="178"/>
      <c r="FWE35" s="178"/>
      <c r="FWF35" s="178"/>
      <c r="FWG35" s="178"/>
      <c r="FWH35" s="178"/>
      <c r="FWI35" s="178"/>
      <c r="FWJ35" s="178"/>
      <c r="FWK35" s="178"/>
      <c r="FWL35" s="178"/>
      <c r="FWM35" s="178"/>
      <c r="FWN35" s="178"/>
      <c r="FWO35" s="178"/>
      <c r="FWP35" s="178"/>
      <c r="FWQ35" s="178"/>
      <c r="FWR35" s="178"/>
      <c r="FWS35" s="178"/>
      <c r="FWT35" s="178"/>
      <c r="FWU35" s="178"/>
      <c r="FWV35" s="178"/>
      <c r="FWW35" s="178"/>
      <c r="FWX35" s="178"/>
      <c r="FWY35" s="178"/>
      <c r="FWZ35" s="178"/>
      <c r="FXA35" s="178"/>
      <c r="FXB35" s="178"/>
      <c r="FXC35" s="178"/>
      <c r="FXD35" s="178"/>
      <c r="FXE35" s="178"/>
      <c r="FXF35" s="178"/>
      <c r="FXG35" s="178"/>
      <c r="FXH35" s="178"/>
      <c r="FXI35" s="178"/>
      <c r="FXJ35" s="178"/>
      <c r="FXK35" s="178"/>
      <c r="FXL35" s="178"/>
      <c r="FXM35" s="178"/>
      <c r="FXN35" s="178"/>
      <c r="FXO35" s="178"/>
      <c r="FXP35" s="178"/>
      <c r="FXQ35" s="178"/>
      <c r="FXR35" s="178"/>
      <c r="FXS35" s="178"/>
      <c r="FXT35" s="178"/>
      <c r="FXU35" s="178"/>
      <c r="FXV35" s="178"/>
      <c r="FXW35" s="178"/>
      <c r="FXX35" s="178"/>
      <c r="FXY35" s="178"/>
      <c r="FXZ35" s="178"/>
      <c r="FYA35" s="178"/>
      <c r="FYB35" s="178"/>
      <c r="FYC35" s="178"/>
      <c r="FYD35" s="178"/>
      <c r="FYE35" s="178"/>
      <c r="FYF35" s="178"/>
      <c r="FYG35" s="178"/>
      <c r="FYH35" s="178"/>
      <c r="FYI35" s="178"/>
      <c r="FYJ35" s="178"/>
      <c r="FYK35" s="178"/>
      <c r="FYL35" s="178"/>
      <c r="FYM35" s="178"/>
      <c r="FYN35" s="178"/>
      <c r="FYO35" s="178"/>
      <c r="FYP35" s="178"/>
      <c r="FYQ35" s="178"/>
      <c r="FYR35" s="178"/>
      <c r="FYS35" s="178"/>
      <c r="FYT35" s="178"/>
      <c r="FYU35" s="178"/>
      <c r="FYV35" s="178"/>
      <c r="FYW35" s="178"/>
      <c r="FYX35" s="178"/>
      <c r="FYY35" s="178"/>
      <c r="FYZ35" s="178"/>
      <c r="FZA35" s="178"/>
      <c r="FZB35" s="178"/>
      <c r="FZC35" s="178"/>
      <c r="FZD35" s="178"/>
      <c r="FZE35" s="178"/>
      <c r="FZF35" s="178"/>
      <c r="FZG35" s="178"/>
      <c r="FZH35" s="178"/>
      <c r="FZI35" s="178"/>
      <c r="FZJ35" s="178"/>
      <c r="FZK35" s="178"/>
      <c r="FZL35" s="178"/>
      <c r="FZM35" s="178"/>
      <c r="FZN35" s="178"/>
      <c r="FZO35" s="178"/>
      <c r="FZP35" s="178"/>
      <c r="FZQ35" s="178"/>
      <c r="FZR35" s="178"/>
      <c r="FZS35" s="178"/>
      <c r="FZT35" s="178"/>
      <c r="FZU35" s="178"/>
      <c r="FZV35" s="178"/>
      <c r="FZW35" s="178"/>
      <c r="FZX35" s="178"/>
      <c r="FZY35" s="178"/>
      <c r="FZZ35" s="178"/>
      <c r="GAA35" s="178"/>
      <c r="GAB35" s="178"/>
      <c r="GAC35" s="178"/>
      <c r="GAD35" s="178"/>
      <c r="GAE35" s="178"/>
      <c r="GAF35" s="178"/>
      <c r="GAG35" s="178"/>
      <c r="GAH35" s="178"/>
      <c r="GAI35" s="178"/>
      <c r="GAJ35" s="178"/>
      <c r="GAK35" s="178"/>
      <c r="GAL35" s="178"/>
      <c r="GAM35" s="178"/>
      <c r="GAN35" s="178"/>
      <c r="GAO35" s="178"/>
      <c r="GAP35" s="178"/>
      <c r="GAQ35" s="178"/>
      <c r="GAR35" s="178"/>
      <c r="GAS35" s="178"/>
      <c r="GAT35" s="178"/>
      <c r="GAU35" s="178"/>
      <c r="GAV35" s="178"/>
      <c r="GAW35" s="178"/>
      <c r="GAX35" s="178"/>
      <c r="GAY35" s="178"/>
      <c r="GAZ35" s="178"/>
      <c r="GBA35" s="178"/>
      <c r="GBB35" s="178"/>
      <c r="GBC35" s="178"/>
      <c r="GBD35" s="178"/>
      <c r="GBE35" s="178"/>
      <c r="GBF35" s="178"/>
      <c r="GBG35" s="178"/>
      <c r="GBH35" s="178"/>
      <c r="GBI35" s="178"/>
      <c r="GBJ35" s="178"/>
      <c r="GBK35" s="178"/>
      <c r="GBL35" s="178"/>
      <c r="GBM35" s="178"/>
      <c r="GBN35" s="178"/>
      <c r="GBO35" s="178"/>
      <c r="GBP35" s="178"/>
      <c r="GBQ35" s="178"/>
      <c r="GBR35" s="178"/>
      <c r="GBS35" s="178"/>
      <c r="GBT35" s="178"/>
      <c r="GBU35" s="178"/>
      <c r="GBV35" s="178"/>
      <c r="GBW35" s="178"/>
      <c r="GBX35" s="178"/>
      <c r="GBY35" s="178"/>
      <c r="GBZ35" s="178"/>
      <c r="GCA35" s="178"/>
      <c r="GCB35" s="178"/>
      <c r="GCC35" s="178"/>
      <c r="GCD35" s="178"/>
      <c r="GCE35" s="178"/>
      <c r="GCF35" s="178"/>
      <c r="GCG35" s="178"/>
      <c r="GCH35" s="178"/>
      <c r="GCI35" s="178"/>
      <c r="GCJ35" s="178"/>
      <c r="GCK35" s="178"/>
      <c r="GCL35" s="178"/>
      <c r="GCM35" s="178"/>
      <c r="GCN35" s="178"/>
      <c r="GCO35" s="178"/>
      <c r="GCP35" s="178"/>
      <c r="GCQ35" s="178"/>
      <c r="GCR35" s="178"/>
      <c r="GCS35" s="178"/>
      <c r="GCT35" s="178"/>
      <c r="GCU35" s="178"/>
      <c r="GCV35" s="178"/>
      <c r="GCW35" s="178"/>
      <c r="GCX35" s="178"/>
      <c r="GCY35" s="178"/>
      <c r="GCZ35" s="178"/>
      <c r="GDA35" s="178"/>
      <c r="GDB35" s="178"/>
      <c r="GDC35" s="178"/>
      <c r="GDD35" s="178"/>
      <c r="GDE35" s="178"/>
      <c r="GDF35" s="178"/>
      <c r="GDG35" s="178"/>
      <c r="GDH35" s="178"/>
      <c r="GDI35" s="178"/>
      <c r="GDJ35" s="178"/>
      <c r="GDK35" s="178"/>
      <c r="GDL35" s="178"/>
      <c r="GDM35" s="178"/>
      <c r="GDN35" s="178"/>
      <c r="GDO35" s="178"/>
      <c r="GDP35" s="178"/>
      <c r="GDQ35" s="178"/>
      <c r="GDR35" s="178"/>
      <c r="GDS35" s="178"/>
      <c r="GDT35" s="178"/>
      <c r="GDU35" s="178"/>
      <c r="GDW35" s="178"/>
      <c r="GDX35" s="178"/>
      <c r="GDY35" s="178"/>
      <c r="GDZ35" s="178"/>
      <c r="GEA35" s="178"/>
      <c r="GEB35" s="178"/>
      <c r="GEC35" s="178"/>
      <c r="GED35" s="178"/>
      <c r="GEE35" s="178"/>
      <c r="GEF35" s="178"/>
      <c r="GEG35" s="178"/>
      <c r="GEH35" s="178"/>
      <c r="GEI35" s="178"/>
      <c r="GEJ35" s="178"/>
      <c r="GEK35" s="178"/>
      <c r="GEL35" s="178"/>
      <c r="GEM35" s="178"/>
      <c r="GEN35" s="178"/>
      <c r="GEO35" s="178"/>
      <c r="GEP35" s="178"/>
      <c r="GEQ35" s="178"/>
      <c r="GER35" s="178"/>
      <c r="GES35" s="178"/>
      <c r="GET35" s="178"/>
      <c r="GEU35" s="178"/>
      <c r="GEV35" s="178"/>
      <c r="GEW35" s="178"/>
      <c r="GEX35" s="178"/>
      <c r="GEY35" s="178"/>
      <c r="GEZ35" s="178"/>
      <c r="GFA35" s="178"/>
      <c r="GFB35" s="178"/>
      <c r="GFC35" s="178"/>
      <c r="GFD35" s="178"/>
      <c r="GFE35" s="178"/>
      <c r="GFF35" s="178"/>
      <c r="GFG35" s="178"/>
      <c r="GFH35" s="178"/>
      <c r="GFI35" s="178"/>
      <c r="GFJ35" s="178"/>
      <c r="GFK35" s="178"/>
      <c r="GFL35" s="178"/>
      <c r="GFM35" s="178"/>
      <c r="GFN35" s="178"/>
      <c r="GFO35" s="178"/>
      <c r="GFP35" s="178"/>
      <c r="GFQ35" s="178"/>
      <c r="GFR35" s="178"/>
      <c r="GFS35" s="178"/>
      <c r="GFT35" s="178"/>
      <c r="GFU35" s="178"/>
      <c r="GFV35" s="178"/>
      <c r="GFW35" s="178"/>
      <c r="GFX35" s="178"/>
      <c r="GFY35" s="178"/>
      <c r="GFZ35" s="178"/>
      <c r="GGA35" s="178"/>
      <c r="GGB35" s="178"/>
      <c r="GGC35" s="178"/>
      <c r="GGD35" s="178"/>
      <c r="GGE35" s="178"/>
      <c r="GGF35" s="178"/>
      <c r="GGG35" s="178"/>
      <c r="GGH35" s="178"/>
      <c r="GGI35" s="178"/>
      <c r="GGJ35" s="178"/>
      <c r="GGK35" s="178"/>
      <c r="GGL35" s="178"/>
      <c r="GGM35" s="178"/>
      <c r="GGN35" s="178"/>
      <c r="GGO35" s="178"/>
      <c r="GGP35" s="178"/>
      <c r="GGQ35" s="178"/>
      <c r="GGR35" s="178"/>
      <c r="GGS35" s="178"/>
      <c r="GGT35" s="178"/>
      <c r="GGU35" s="178"/>
      <c r="GGV35" s="178"/>
      <c r="GGW35" s="178"/>
      <c r="GGX35" s="178"/>
      <c r="GGY35" s="178"/>
      <c r="GGZ35" s="178"/>
      <c r="GHA35" s="178"/>
      <c r="GHB35" s="178"/>
      <c r="GHC35" s="178"/>
      <c r="GHD35" s="178"/>
      <c r="GHE35" s="178"/>
      <c r="GHF35" s="178"/>
      <c r="GHG35" s="178"/>
      <c r="GHH35" s="178"/>
      <c r="GHI35" s="178"/>
      <c r="GHJ35" s="178"/>
      <c r="GHK35" s="178"/>
      <c r="GHL35" s="178"/>
      <c r="GHM35" s="178"/>
      <c r="GHN35" s="178"/>
      <c r="GHO35" s="178"/>
      <c r="GHP35" s="178"/>
      <c r="GHQ35" s="178"/>
      <c r="GHR35" s="178"/>
      <c r="GHS35" s="178"/>
      <c r="GHT35" s="178"/>
      <c r="GHU35" s="178"/>
      <c r="GHV35" s="178"/>
      <c r="GHW35" s="178"/>
      <c r="GHX35" s="178"/>
      <c r="GHY35" s="178"/>
      <c r="GHZ35" s="178"/>
      <c r="GIA35" s="178"/>
      <c r="GIB35" s="178"/>
      <c r="GIC35" s="178"/>
      <c r="GID35" s="178"/>
      <c r="GIE35" s="178"/>
      <c r="GIF35" s="178"/>
      <c r="GIG35" s="178"/>
      <c r="GIH35" s="178"/>
      <c r="GII35" s="178"/>
      <c r="GIJ35" s="178"/>
      <c r="GIK35" s="178"/>
      <c r="GIL35" s="178"/>
      <c r="GIM35" s="178"/>
      <c r="GIN35" s="178"/>
      <c r="GIO35" s="178"/>
      <c r="GIP35" s="178"/>
      <c r="GIQ35" s="178"/>
      <c r="GIR35" s="178"/>
      <c r="GIS35" s="178"/>
      <c r="GIT35" s="178"/>
      <c r="GIU35" s="178"/>
      <c r="GIV35" s="178"/>
      <c r="GIW35" s="178"/>
      <c r="GIX35" s="178"/>
      <c r="GIY35" s="178"/>
      <c r="GIZ35" s="178"/>
      <c r="GJA35" s="178"/>
      <c r="GJB35" s="178"/>
      <c r="GJC35" s="178"/>
      <c r="GJD35" s="178"/>
      <c r="GJE35" s="178"/>
      <c r="GJF35" s="178"/>
      <c r="GJG35" s="178"/>
      <c r="GJH35" s="178"/>
      <c r="GJI35" s="178"/>
      <c r="GJJ35" s="178"/>
      <c r="GJK35" s="178"/>
      <c r="GJL35" s="178"/>
      <c r="GJM35" s="178"/>
      <c r="GJN35" s="178"/>
      <c r="GJO35" s="178"/>
      <c r="GJP35" s="178"/>
      <c r="GJQ35" s="178"/>
      <c r="GJR35" s="178"/>
      <c r="GJS35" s="178"/>
      <c r="GJT35" s="178"/>
      <c r="GJU35" s="178"/>
      <c r="GJV35" s="178"/>
      <c r="GJW35" s="178"/>
      <c r="GJX35" s="178"/>
      <c r="GJY35" s="178"/>
      <c r="GJZ35" s="178"/>
      <c r="GKA35" s="178"/>
      <c r="GKB35" s="178"/>
      <c r="GKC35" s="178"/>
      <c r="GKD35" s="178"/>
      <c r="GKE35" s="178"/>
      <c r="GKF35" s="178"/>
      <c r="GKG35" s="178"/>
      <c r="GKH35" s="178"/>
      <c r="GKI35" s="178"/>
      <c r="GKJ35" s="178"/>
      <c r="GKK35" s="178"/>
      <c r="GKL35" s="178"/>
      <c r="GKM35" s="178"/>
      <c r="GKN35" s="178"/>
      <c r="GKO35" s="178"/>
      <c r="GKP35" s="178"/>
      <c r="GKQ35" s="178"/>
      <c r="GKR35" s="178"/>
      <c r="GKS35" s="178"/>
      <c r="GKT35" s="178"/>
      <c r="GKU35" s="178"/>
      <c r="GKV35" s="178"/>
      <c r="GKW35" s="178"/>
      <c r="GKX35" s="178"/>
      <c r="GKY35" s="178"/>
      <c r="GKZ35" s="178"/>
      <c r="GLA35" s="178"/>
      <c r="GLB35" s="178"/>
      <c r="GLC35" s="178"/>
      <c r="GLD35" s="178"/>
      <c r="GLE35" s="178"/>
      <c r="GLF35" s="178"/>
      <c r="GLG35" s="178"/>
      <c r="GLH35" s="178"/>
      <c r="GLI35" s="178"/>
      <c r="GLJ35" s="178"/>
      <c r="GLK35" s="178"/>
      <c r="GLL35" s="178"/>
      <c r="GLM35" s="178"/>
      <c r="GLN35" s="178"/>
      <c r="GLO35" s="178"/>
      <c r="GLP35" s="178"/>
      <c r="GLQ35" s="178"/>
      <c r="GLR35" s="178"/>
      <c r="GLS35" s="178"/>
      <c r="GLT35" s="178"/>
      <c r="GLU35" s="178"/>
      <c r="GLV35" s="178"/>
      <c r="GLW35" s="178"/>
      <c r="GLX35" s="178"/>
      <c r="GLY35" s="178"/>
      <c r="GLZ35" s="178"/>
      <c r="GMA35" s="178"/>
      <c r="GMB35" s="178"/>
      <c r="GMC35" s="178"/>
      <c r="GMD35" s="178"/>
      <c r="GME35" s="178"/>
      <c r="GMF35" s="178"/>
      <c r="GMG35" s="178"/>
      <c r="GMH35" s="178"/>
      <c r="GMI35" s="178"/>
      <c r="GMJ35" s="178"/>
      <c r="GMK35" s="178"/>
      <c r="GML35" s="178"/>
      <c r="GMM35" s="178"/>
      <c r="GMN35" s="178"/>
      <c r="GMO35" s="178"/>
      <c r="GMP35" s="178"/>
      <c r="GMQ35" s="178"/>
      <c r="GMR35" s="178"/>
      <c r="GMS35" s="178"/>
      <c r="GMT35" s="178"/>
      <c r="GMU35" s="178"/>
      <c r="GMV35" s="178"/>
      <c r="GMW35" s="178"/>
      <c r="GMX35" s="178"/>
      <c r="GMY35" s="178"/>
      <c r="GMZ35" s="178"/>
      <c r="GNA35" s="178"/>
      <c r="GNB35" s="178"/>
      <c r="GNC35" s="178"/>
      <c r="GND35" s="178"/>
      <c r="GNE35" s="178"/>
      <c r="GNF35" s="178"/>
      <c r="GNG35" s="178"/>
      <c r="GNH35" s="178"/>
      <c r="GNI35" s="178"/>
      <c r="GNJ35" s="178"/>
      <c r="GNK35" s="178"/>
      <c r="GNL35" s="178"/>
      <c r="GNM35" s="178"/>
      <c r="GNN35" s="178"/>
      <c r="GNO35" s="178"/>
      <c r="GNP35" s="178"/>
      <c r="GNQ35" s="178"/>
      <c r="GNS35" s="178"/>
      <c r="GNT35" s="178"/>
      <c r="GNU35" s="178"/>
      <c r="GNV35" s="178"/>
      <c r="GNW35" s="178"/>
      <c r="GNX35" s="178"/>
      <c r="GNY35" s="178"/>
      <c r="GNZ35" s="178"/>
      <c r="GOA35" s="178"/>
      <c r="GOB35" s="178"/>
      <c r="GOC35" s="178"/>
      <c r="GOD35" s="178"/>
      <c r="GOE35" s="178"/>
      <c r="GOF35" s="178"/>
      <c r="GOG35" s="178"/>
      <c r="GOH35" s="178"/>
      <c r="GOI35" s="178"/>
      <c r="GOJ35" s="178"/>
      <c r="GOK35" s="178"/>
      <c r="GOL35" s="178"/>
      <c r="GOM35" s="178"/>
      <c r="GON35" s="178"/>
      <c r="GOO35" s="178"/>
      <c r="GOP35" s="178"/>
      <c r="GOQ35" s="178"/>
      <c r="GOR35" s="178"/>
      <c r="GOS35" s="178"/>
      <c r="GOT35" s="178"/>
      <c r="GOU35" s="178"/>
      <c r="GOV35" s="178"/>
      <c r="GOW35" s="178"/>
      <c r="GOX35" s="178"/>
      <c r="GOY35" s="178"/>
      <c r="GOZ35" s="178"/>
      <c r="GPA35" s="178"/>
      <c r="GPB35" s="178"/>
      <c r="GPC35" s="178"/>
      <c r="GPD35" s="178"/>
      <c r="GPE35" s="178"/>
      <c r="GPF35" s="178"/>
      <c r="GPG35" s="178"/>
      <c r="GPH35" s="178"/>
      <c r="GPI35" s="178"/>
      <c r="GPJ35" s="178"/>
      <c r="GPK35" s="178"/>
      <c r="GPL35" s="178"/>
      <c r="GPM35" s="178"/>
      <c r="GPN35" s="178"/>
      <c r="GPO35" s="178"/>
      <c r="GPP35" s="178"/>
      <c r="GPQ35" s="178"/>
      <c r="GPR35" s="178"/>
      <c r="GPS35" s="178"/>
      <c r="GPT35" s="178"/>
      <c r="GPU35" s="178"/>
      <c r="GPV35" s="178"/>
      <c r="GPW35" s="178"/>
      <c r="GPX35" s="178"/>
      <c r="GPY35" s="178"/>
      <c r="GPZ35" s="178"/>
      <c r="GQA35" s="178"/>
      <c r="GQB35" s="178"/>
      <c r="GQC35" s="178"/>
      <c r="GQD35" s="178"/>
      <c r="GQE35" s="178"/>
      <c r="GQF35" s="178"/>
      <c r="GQG35" s="178"/>
      <c r="GQH35" s="178"/>
      <c r="GQI35" s="178"/>
      <c r="GQJ35" s="178"/>
      <c r="GQK35" s="178"/>
      <c r="GQL35" s="178"/>
      <c r="GQM35" s="178"/>
      <c r="GQN35" s="178"/>
      <c r="GQO35" s="178"/>
      <c r="GQP35" s="178"/>
      <c r="GQQ35" s="178"/>
      <c r="GQR35" s="178"/>
      <c r="GQS35" s="178"/>
      <c r="GQT35" s="178"/>
      <c r="GQU35" s="178"/>
      <c r="GQV35" s="178"/>
      <c r="GQW35" s="178"/>
      <c r="GQX35" s="178"/>
      <c r="GQY35" s="178"/>
      <c r="GQZ35" s="178"/>
      <c r="GRA35" s="178"/>
      <c r="GRB35" s="178"/>
      <c r="GRC35" s="178"/>
      <c r="GRD35" s="178"/>
      <c r="GRE35" s="178"/>
      <c r="GRF35" s="178"/>
      <c r="GRG35" s="178"/>
      <c r="GRH35" s="178"/>
      <c r="GRI35" s="178"/>
      <c r="GRJ35" s="178"/>
      <c r="GRK35" s="178"/>
      <c r="GRL35" s="178"/>
      <c r="GRM35" s="178"/>
      <c r="GRN35" s="178"/>
      <c r="GRO35" s="178"/>
      <c r="GRP35" s="178"/>
      <c r="GRQ35" s="178"/>
      <c r="GRR35" s="178"/>
      <c r="GRS35" s="178"/>
      <c r="GRT35" s="178"/>
      <c r="GRU35" s="178"/>
      <c r="GRV35" s="178"/>
      <c r="GRW35" s="178"/>
      <c r="GRX35" s="178"/>
      <c r="GRY35" s="178"/>
      <c r="GRZ35" s="178"/>
      <c r="GSA35" s="178"/>
      <c r="GSB35" s="178"/>
      <c r="GSC35" s="178"/>
      <c r="GSD35" s="178"/>
      <c r="GSE35" s="178"/>
      <c r="GSF35" s="178"/>
      <c r="GSG35" s="178"/>
      <c r="GSH35" s="178"/>
      <c r="GSI35" s="178"/>
      <c r="GSJ35" s="178"/>
      <c r="GSK35" s="178"/>
      <c r="GSL35" s="178"/>
      <c r="GSM35" s="178"/>
      <c r="GSN35" s="178"/>
      <c r="GSO35" s="178"/>
      <c r="GSP35" s="178"/>
      <c r="GSQ35" s="178"/>
      <c r="GSR35" s="178"/>
      <c r="GSS35" s="178"/>
      <c r="GST35" s="178"/>
      <c r="GSU35" s="178"/>
      <c r="GSV35" s="178"/>
      <c r="GSW35" s="178"/>
      <c r="GSX35" s="178"/>
      <c r="GSY35" s="178"/>
      <c r="GSZ35" s="178"/>
      <c r="GTA35" s="178"/>
      <c r="GTB35" s="178"/>
      <c r="GTC35" s="178"/>
      <c r="GTD35" s="178"/>
      <c r="GTE35" s="178"/>
      <c r="GTF35" s="178"/>
      <c r="GTG35" s="178"/>
      <c r="GTH35" s="178"/>
      <c r="GTI35" s="178"/>
      <c r="GTJ35" s="178"/>
      <c r="GTK35" s="178"/>
      <c r="GTL35" s="178"/>
      <c r="GTM35" s="178"/>
      <c r="GTN35" s="178"/>
      <c r="GTO35" s="178"/>
      <c r="GTP35" s="178"/>
      <c r="GTQ35" s="178"/>
      <c r="GTR35" s="178"/>
      <c r="GTS35" s="178"/>
      <c r="GTT35" s="178"/>
      <c r="GTU35" s="178"/>
      <c r="GTV35" s="178"/>
      <c r="GTW35" s="178"/>
      <c r="GTX35" s="178"/>
      <c r="GTY35" s="178"/>
      <c r="GTZ35" s="178"/>
      <c r="GUA35" s="178"/>
      <c r="GUB35" s="178"/>
      <c r="GUC35" s="178"/>
      <c r="GUD35" s="178"/>
      <c r="GUE35" s="178"/>
      <c r="GUF35" s="178"/>
      <c r="GUG35" s="178"/>
      <c r="GUH35" s="178"/>
      <c r="GUI35" s="178"/>
      <c r="GUJ35" s="178"/>
      <c r="GUK35" s="178"/>
      <c r="GUL35" s="178"/>
      <c r="GUM35" s="178"/>
      <c r="GUN35" s="178"/>
      <c r="GUO35" s="178"/>
      <c r="GUP35" s="178"/>
      <c r="GUQ35" s="178"/>
      <c r="GUR35" s="178"/>
      <c r="GUS35" s="178"/>
      <c r="GUT35" s="178"/>
      <c r="GUU35" s="178"/>
      <c r="GUV35" s="178"/>
      <c r="GUW35" s="178"/>
      <c r="GUX35" s="178"/>
      <c r="GUY35" s="178"/>
      <c r="GUZ35" s="178"/>
      <c r="GVA35" s="178"/>
      <c r="GVB35" s="178"/>
      <c r="GVC35" s="178"/>
      <c r="GVD35" s="178"/>
      <c r="GVE35" s="178"/>
      <c r="GVF35" s="178"/>
      <c r="GVG35" s="178"/>
      <c r="GVH35" s="178"/>
      <c r="GVI35" s="178"/>
      <c r="GVJ35" s="178"/>
      <c r="GVK35" s="178"/>
      <c r="GVL35" s="178"/>
      <c r="GVM35" s="178"/>
      <c r="GVN35" s="178"/>
      <c r="GVO35" s="178"/>
      <c r="GVP35" s="178"/>
      <c r="GVQ35" s="178"/>
      <c r="GVR35" s="178"/>
      <c r="GVS35" s="178"/>
      <c r="GVT35" s="178"/>
      <c r="GVU35" s="178"/>
      <c r="GVV35" s="178"/>
      <c r="GVW35" s="178"/>
      <c r="GVX35" s="178"/>
      <c r="GVY35" s="178"/>
      <c r="GVZ35" s="178"/>
      <c r="GWA35" s="178"/>
      <c r="GWB35" s="178"/>
      <c r="GWC35" s="178"/>
      <c r="GWD35" s="178"/>
      <c r="GWE35" s="178"/>
      <c r="GWF35" s="178"/>
      <c r="GWG35" s="178"/>
      <c r="GWH35" s="178"/>
      <c r="GWI35" s="178"/>
      <c r="GWJ35" s="178"/>
      <c r="GWK35" s="178"/>
      <c r="GWL35" s="178"/>
      <c r="GWM35" s="178"/>
      <c r="GWN35" s="178"/>
      <c r="GWO35" s="178"/>
      <c r="GWP35" s="178"/>
      <c r="GWQ35" s="178"/>
      <c r="GWR35" s="178"/>
      <c r="GWS35" s="178"/>
      <c r="GWT35" s="178"/>
      <c r="GWU35" s="178"/>
      <c r="GWV35" s="178"/>
      <c r="GWW35" s="178"/>
      <c r="GWX35" s="178"/>
      <c r="GWY35" s="178"/>
      <c r="GWZ35" s="178"/>
      <c r="GXA35" s="178"/>
      <c r="GXB35" s="178"/>
      <c r="GXC35" s="178"/>
      <c r="GXD35" s="178"/>
      <c r="GXE35" s="178"/>
      <c r="GXF35" s="178"/>
      <c r="GXG35" s="178"/>
      <c r="GXH35" s="178"/>
      <c r="GXI35" s="178"/>
      <c r="GXJ35" s="178"/>
      <c r="GXK35" s="178"/>
      <c r="GXL35" s="178"/>
      <c r="GXM35" s="178"/>
      <c r="GXO35" s="178"/>
      <c r="GXP35" s="178"/>
      <c r="GXQ35" s="178"/>
      <c r="GXR35" s="178"/>
      <c r="GXS35" s="178"/>
      <c r="GXT35" s="178"/>
      <c r="GXU35" s="178"/>
      <c r="GXV35" s="178"/>
      <c r="GXW35" s="178"/>
      <c r="GXX35" s="178"/>
      <c r="GXY35" s="178"/>
      <c r="GXZ35" s="178"/>
      <c r="GYA35" s="178"/>
      <c r="GYB35" s="178"/>
      <c r="GYC35" s="178"/>
      <c r="GYD35" s="178"/>
      <c r="GYE35" s="178"/>
      <c r="GYF35" s="178"/>
      <c r="GYG35" s="178"/>
      <c r="GYH35" s="178"/>
      <c r="GYI35" s="178"/>
      <c r="GYJ35" s="178"/>
      <c r="GYK35" s="178"/>
      <c r="GYL35" s="178"/>
      <c r="GYM35" s="178"/>
      <c r="GYN35" s="178"/>
      <c r="GYO35" s="178"/>
      <c r="GYP35" s="178"/>
      <c r="GYQ35" s="178"/>
      <c r="GYR35" s="178"/>
      <c r="GYS35" s="178"/>
      <c r="GYT35" s="178"/>
      <c r="GYU35" s="178"/>
      <c r="GYV35" s="178"/>
      <c r="GYW35" s="178"/>
      <c r="GYX35" s="178"/>
      <c r="GYY35" s="178"/>
      <c r="GYZ35" s="178"/>
      <c r="GZA35" s="178"/>
      <c r="GZB35" s="178"/>
      <c r="GZC35" s="178"/>
      <c r="GZD35" s="178"/>
      <c r="GZE35" s="178"/>
      <c r="GZF35" s="178"/>
      <c r="GZG35" s="178"/>
      <c r="GZH35" s="178"/>
      <c r="GZI35" s="178"/>
      <c r="GZJ35" s="178"/>
      <c r="GZK35" s="178"/>
      <c r="GZL35" s="178"/>
      <c r="GZM35" s="178"/>
      <c r="GZN35" s="178"/>
      <c r="GZO35" s="178"/>
      <c r="GZP35" s="178"/>
      <c r="GZQ35" s="178"/>
      <c r="GZR35" s="178"/>
      <c r="GZS35" s="178"/>
      <c r="GZT35" s="178"/>
      <c r="GZU35" s="178"/>
      <c r="GZV35" s="178"/>
      <c r="GZW35" s="178"/>
      <c r="GZX35" s="178"/>
      <c r="GZY35" s="178"/>
      <c r="GZZ35" s="178"/>
      <c r="HAA35" s="178"/>
      <c r="HAB35" s="178"/>
      <c r="HAC35" s="178"/>
      <c r="HAD35" s="178"/>
      <c r="HAE35" s="178"/>
      <c r="HAF35" s="178"/>
      <c r="HAG35" s="178"/>
      <c r="HAH35" s="178"/>
      <c r="HAI35" s="178"/>
      <c r="HAJ35" s="178"/>
      <c r="HAK35" s="178"/>
      <c r="HAL35" s="178"/>
      <c r="HAM35" s="178"/>
      <c r="HAN35" s="178"/>
      <c r="HAO35" s="178"/>
      <c r="HAP35" s="178"/>
      <c r="HAQ35" s="178"/>
      <c r="HAR35" s="178"/>
      <c r="HAS35" s="178"/>
      <c r="HAT35" s="178"/>
      <c r="HAU35" s="178"/>
      <c r="HAV35" s="178"/>
      <c r="HAW35" s="178"/>
      <c r="HAX35" s="178"/>
      <c r="HAY35" s="178"/>
      <c r="HAZ35" s="178"/>
      <c r="HBA35" s="178"/>
      <c r="HBB35" s="178"/>
      <c r="HBC35" s="178"/>
      <c r="HBD35" s="178"/>
      <c r="HBE35" s="178"/>
      <c r="HBF35" s="178"/>
      <c r="HBG35" s="178"/>
      <c r="HBH35" s="178"/>
      <c r="HBI35" s="178"/>
      <c r="HBJ35" s="178"/>
      <c r="HBK35" s="178"/>
      <c r="HBL35" s="178"/>
      <c r="HBM35" s="178"/>
      <c r="HBN35" s="178"/>
      <c r="HBO35" s="178"/>
      <c r="HBP35" s="178"/>
      <c r="HBQ35" s="178"/>
      <c r="HBR35" s="178"/>
      <c r="HBS35" s="178"/>
      <c r="HBT35" s="178"/>
      <c r="HBU35" s="178"/>
      <c r="HBV35" s="178"/>
      <c r="HBW35" s="178"/>
      <c r="HBX35" s="178"/>
      <c r="HBY35" s="178"/>
      <c r="HBZ35" s="178"/>
      <c r="HCA35" s="178"/>
      <c r="HCB35" s="178"/>
      <c r="HCC35" s="178"/>
      <c r="HCD35" s="178"/>
      <c r="HCE35" s="178"/>
      <c r="HCF35" s="178"/>
      <c r="HCG35" s="178"/>
      <c r="HCH35" s="178"/>
      <c r="HCI35" s="178"/>
      <c r="HCJ35" s="178"/>
      <c r="HCK35" s="178"/>
      <c r="HCL35" s="178"/>
      <c r="HCM35" s="178"/>
      <c r="HCN35" s="178"/>
      <c r="HCO35" s="178"/>
      <c r="HCP35" s="178"/>
      <c r="HCQ35" s="178"/>
      <c r="HCR35" s="178"/>
      <c r="HCS35" s="178"/>
      <c r="HCT35" s="178"/>
      <c r="HCU35" s="178"/>
      <c r="HCV35" s="178"/>
      <c r="HCW35" s="178"/>
      <c r="HCX35" s="178"/>
      <c r="HCY35" s="178"/>
      <c r="HCZ35" s="178"/>
      <c r="HDA35" s="178"/>
      <c r="HDB35" s="178"/>
      <c r="HDC35" s="178"/>
      <c r="HDD35" s="178"/>
      <c r="HDE35" s="178"/>
      <c r="HDF35" s="178"/>
      <c r="HDG35" s="178"/>
      <c r="HDH35" s="178"/>
      <c r="HDI35" s="178"/>
      <c r="HDJ35" s="178"/>
      <c r="HDK35" s="178"/>
      <c r="HDL35" s="178"/>
      <c r="HDM35" s="178"/>
      <c r="HDN35" s="178"/>
      <c r="HDO35" s="178"/>
      <c r="HDP35" s="178"/>
      <c r="HDQ35" s="178"/>
      <c r="HDR35" s="178"/>
      <c r="HDS35" s="178"/>
      <c r="HDT35" s="178"/>
      <c r="HDU35" s="178"/>
      <c r="HDV35" s="178"/>
      <c r="HDW35" s="178"/>
      <c r="HDX35" s="178"/>
      <c r="HDY35" s="178"/>
      <c r="HDZ35" s="178"/>
      <c r="HEA35" s="178"/>
      <c r="HEB35" s="178"/>
      <c r="HEC35" s="178"/>
      <c r="HED35" s="178"/>
      <c r="HEE35" s="178"/>
      <c r="HEF35" s="178"/>
      <c r="HEG35" s="178"/>
      <c r="HEH35" s="178"/>
      <c r="HEI35" s="178"/>
      <c r="HEJ35" s="178"/>
      <c r="HEK35" s="178"/>
      <c r="HEL35" s="178"/>
      <c r="HEM35" s="178"/>
      <c r="HEN35" s="178"/>
      <c r="HEO35" s="178"/>
      <c r="HEP35" s="178"/>
      <c r="HEQ35" s="178"/>
      <c r="HER35" s="178"/>
      <c r="HES35" s="178"/>
      <c r="HET35" s="178"/>
      <c r="HEU35" s="178"/>
      <c r="HEV35" s="178"/>
      <c r="HEW35" s="178"/>
      <c r="HEX35" s="178"/>
      <c r="HEY35" s="178"/>
      <c r="HEZ35" s="178"/>
      <c r="HFA35" s="178"/>
      <c r="HFB35" s="178"/>
      <c r="HFC35" s="178"/>
      <c r="HFD35" s="178"/>
      <c r="HFE35" s="178"/>
      <c r="HFF35" s="178"/>
      <c r="HFG35" s="178"/>
      <c r="HFH35" s="178"/>
      <c r="HFI35" s="178"/>
      <c r="HFJ35" s="178"/>
      <c r="HFK35" s="178"/>
      <c r="HFL35" s="178"/>
      <c r="HFM35" s="178"/>
      <c r="HFN35" s="178"/>
      <c r="HFO35" s="178"/>
      <c r="HFP35" s="178"/>
      <c r="HFQ35" s="178"/>
      <c r="HFR35" s="178"/>
      <c r="HFS35" s="178"/>
      <c r="HFT35" s="178"/>
      <c r="HFU35" s="178"/>
      <c r="HFV35" s="178"/>
      <c r="HFW35" s="178"/>
      <c r="HFX35" s="178"/>
      <c r="HFY35" s="178"/>
      <c r="HFZ35" s="178"/>
      <c r="HGA35" s="178"/>
      <c r="HGB35" s="178"/>
      <c r="HGC35" s="178"/>
      <c r="HGD35" s="178"/>
      <c r="HGE35" s="178"/>
      <c r="HGF35" s="178"/>
      <c r="HGG35" s="178"/>
      <c r="HGH35" s="178"/>
      <c r="HGI35" s="178"/>
      <c r="HGJ35" s="178"/>
      <c r="HGK35" s="178"/>
      <c r="HGL35" s="178"/>
      <c r="HGM35" s="178"/>
      <c r="HGN35" s="178"/>
      <c r="HGO35" s="178"/>
      <c r="HGP35" s="178"/>
      <c r="HGQ35" s="178"/>
      <c r="HGR35" s="178"/>
      <c r="HGS35" s="178"/>
      <c r="HGT35" s="178"/>
      <c r="HGU35" s="178"/>
      <c r="HGV35" s="178"/>
      <c r="HGW35" s="178"/>
      <c r="HGX35" s="178"/>
      <c r="HGY35" s="178"/>
      <c r="HGZ35" s="178"/>
      <c r="HHA35" s="178"/>
      <c r="HHB35" s="178"/>
      <c r="HHC35" s="178"/>
      <c r="HHD35" s="178"/>
      <c r="HHE35" s="178"/>
      <c r="HHF35" s="178"/>
      <c r="HHG35" s="178"/>
      <c r="HHH35" s="178"/>
      <c r="HHI35" s="178"/>
      <c r="HHK35" s="178"/>
      <c r="HHL35" s="178"/>
      <c r="HHM35" s="178"/>
      <c r="HHN35" s="178"/>
      <c r="HHO35" s="178"/>
      <c r="HHP35" s="178"/>
      <c r="HHQ35" s="178"/>
      <c r="HHR35" s="178"/>
      <c r="HHS35" s="178"/>
      <c r="HHT35" s="178"/>
      <c r="HHU35" s="178"/>
      <c r="HHV35" s="178"/>
      <c r="HHW35" s="178"/>
      <c r="HHX35" s="178"/>
      <c r="HHY35" s="178"/>
      <c r="HHZ35" s="178"/>
      <c r="HIA35" s="178"/>
      <c r="HIB35" s="178"/>
      <c r="HIC35" s="178"/>
      <c r="HID35" s="178"/>
      <c r="HIE35" s="178"/>
      <c r="HIF35" s="178"/>
      <c r="HIG35" s="178"/>
      <c r="HIH35" s="178"/>
      <c r="HII35" s="178"/>
      <c r="HIJ35" s="178"/>
      <c r="HIK35" s="178"/>
      <c r="HIL35" s="178"/>
      <c r="HIM35" s="178"/>
      <c r="HIN35" s="178"/>
      <c r="HIO35" s="178"/>
      <c r="HIP35" s="178"/>
      <c r="HIQ35" s="178"/>
      <c r="HIR35" s="178"/>
      <c r="HIS35" s="178"/>
      <c r="HIT35" s="178"/>
      <c r="HIU35" s="178"/>
      <c r="HIV35" s="178"/>
      <c r="HIW35" s="178"/>
      <c r="HIX35" s="178"/>
      <c r="HIY35" s="178"/>
      <c r="HIZ35" s="178"/>
      <c r="HJA35" s="178"/>
      <c r="HJB35" s="178"/>
      <c r="HJC35" s="178"/>
      <c r="HJD35" s="178"/>
      <c r="HJE35" s="178"/>
      <c r="HJF35" s="178"/>
      <c r="HJG35" s="178"/>
      <c r="HJH35" s="178"/>
      <c r="HJI35" s="178"/>
      <c r="HJJ35" s="178"/>
      <c r="HJK35" s="178"/>
      <c r="HJL35" s="178"/>
      <c r="HJM35" s="178"/>
      <c r="HJN35" s="178"/>
      <c r="HJO35" s="178"/>
      <c r="HJP35" s="178"/>
      <c r="HJQ35" s="178"/>
      <c r="HJR35" s="178"/>
      <c r="HJS35" s="178"/>
      <c r="HJT35" s="178"/>
      <c r="HJU35" s="178"/>
      <c r="HJV35" s="178"/>
      <c r="HJW35" s="178"/>
      <c r="HJX35" s="178"/>
      <c r="HJY35" s="178"/>
      <c r="HJZ35" s="178"/>
      <c r="HKA35" s="178"/>
      <c r="HKB35" s="178"/>
      <c r="HKC35" s="178"/>
      <c r="HKD35" s="178"/>
      <c r="HKE35" s="178"/>
      <c r="HKF35" s="178"/>
      <c r="HKG35" s="178"/>
      <c r="HKH35" s="178"/>
      <c r="HKI35" s="178"/>
      <c r="HKJ35" s="178"/>
      <c r="HKK35" s="178"/>
      <c r="HKL35" s="178"/>
      <c r="HKM35" s="178"/>
      <c r="HKN35" s="178"/>
      <c r="HKO35" s="178"/>
      <c r="HKP35" s="178"/>
      <c r="HKQ35" s="178"/>
      <c r="HKR35" s="178"/>
      <c r="HKS35" s="178"/>
      <c r="HKT35" s="178"/>
      <c r="HKU35" s="178"/>
      <c r="HKV35" s="178"/>
      <c r="HKW35" s="178"/>
      <c r="HKX35" s="178"/>
      <c r="HKY35" s="178"/>
      <c r="HKZ35" s="178"/>
      <c r="HLA35" s="178"/>
      <c r="HLB35" s="178"/>
      <c r="HLC35" s="178"/>
      <c r="HLD35" s="178"/>
      <c r="HLE35" s="178"/>
      <c r="HLF35" s="178"/>
      <c r="HLG35" s="178"/>
      <c r="HLH35" s="178"/>
      <c r="HLI35" s="178"/>
      <c r="HLJ35" s="178"/>
      <c r="HLK35" s="178"/>
      <c r="HLL35" s="178"/>
      <c r="HLM35" s="178"/>
      <c r="HLN35" s="178"/>
      <c r="HLO35" s="178"/>
      <c r="HLP35" s="178"/>
      <c r="HLQ35" s="178"/>
      <c r="HLR35" s="178"/>
      <c r="HLS35" s="178"/>
      <c r="HLT35" s="178"/>
      <c r="HLU35" s="178"/>
      <c r="HLV35" s="178"/>
      <c r="HLW35" s="178"/>
      <c r="HLX35" s="178"/>
      <c r="HLY35" s="178"/>
      <c r="HLZ35" s="178"/>
      <c r="HMA35" s="178"/>
      <c r="HMB35" s="178"/>
      <c r="HMC35" s="178"/>
      <c r="HMD35" s="178"/>
      <c r="HME35" s="178"/>
      <c r="HMF35" s="178"/>
      <c r="HMG35" s="178"/>
      <c r="HMH35" s="178"/>
      <c r="HMI35" s="178"/>
      <c r="HMJ35" s="178"/>
      <c r="HMK35" s="178"/>
      <c r="HML35" s="178"/>
      <c r="HMM35" s="178"/>
      <c r="HMN35" s="178"/>
      <c r="HMO35" s="178"/>
      <c r="HMP35" s="178"/>
      <c r="HMQ35" s="178"/>
      <c r="HMR35" s="178"/>
      <c r="HMS35" s="178"/>
      <c r="HMT35" s="178"/>
      <c r="HMU35" s="178"/>
      <c r="HMV35" s="178"/>
      <c r="HMW35" s="178"/>
      <c r="HMX35" s="178"/>
      <c r="HMY35" s="178"/>
      <c r="HMZ35" s="178"/>
      <c r="HNA35" s="178"/>
      <c r="HNB35" s="178"/>
      <c r="HNC35" s="178"/>
      <c r="HND35" s="178"/>
      <c r="HNE35" s="178"/>
      <c r="HNF35" s="178"/>
      <c r="HNG35" s="178"/>
      <c r="HNH35" s="178"/>
      <c r="HNI35" s="178"/>
      <c r="HNJ35" s="178"/>
      <c r="HNK35" s="178"/>
      <c r="HNL35" s="178"/>
      <c r="HNM35" s="178"/>
      <c r="HNN35" s="178"/>
      <c r="HNO35" s="178"/>
      <c r="HNP35" s="178"/>
      <c r="HNQ35" s="178"/>
      <c r="HNR35" s="178"/>
      <c r="HNS35" s="178"/>
      <c r="HNT35" s="178"/>
      <c r="HNU35" s="178"/>
      <c r="HNV35" s="178"/>
      <c r="HNW35" s="178"/>
      <c r="HNX35" s="178"/>
      <c r="HNY35" s="178"/>
      <c r="HNZ35" s="178"/>
      <c r="HOA35" s="178"/>
      <c r="HOB35" s="178"/>
      <c r="HOC35" s="178"/>
      <c r="HOD35" s="178"/>
      <c r="HOE35" s="178"/>
      <c r="HOF35" s="178"/>
      <c r="HOG35" s="178"/>
      <c r="HOH35" s="178"/>
      <c r="HOI35" s="178"/>
      <c r="HOJ35" s="178"/>
      <c r="HOK35" s="178"/>
      <c r="HOL35" s="178"/>
      <c r="HOM35" s="178"/>
      <c r="HON35" s="178"/>
      <c r="HOO35" s="178"/>
      <c r="HOP35" s="178"/>
      <c r="HOQ35" s="178"/>
      <c r="HOR35" s="178"/>
      <c r="HOS35" s="178"/>
      <c r="HOT35" s="178"/>
      <c r="HOU35" s="178"/>
      <c r="HOV35" s="178"/>
      <c r="HOW35" s="178"/>
      <c r="HOX35" s="178"/>
      <c r="HOY35" s="178"/>
      <c r="HOZ35" s="178"/>
      <c r="HPA35" s="178"/>
      <c r="HPB35" s="178"/>
      <c r="HPC35" s="178"/>
      <c r="HPD35" s="178"/>
      <c r="HPE35" s="178"/>
      <c r="HPF35" s="178"/>
      <c r="HPG35" s="178"/>
      <c r="HPH35" s="178"/>
      <c r="HPI35" s="178"/>
      <c r="HPJ35" s="178"/>
      <c r="HPK35" s="178"/>
      <c r="HPL35" s="178"/>
      <c r="HPM35" s="178"/>
      <c r="HPN35" s="178"/>
      <c r="HPO35" s="178"/>
      <c r="HPP35" s="178"/>
      <c r="HPQ35" s="178"/>
      <c r="HPR35" s="178"/>
      <c r="HPS35" s="178"/>
      <c r="HPT35" s="178"/>
      <c r="HPU35" s="178"/>
      <c r="HPV35" s="178"/>
      <c r="HPW35" s="178"/>
      <c r="HPX35" s="178"/>
      <c r="HPY35" s="178"/>
      <c r="HPZ35" s="178"/>
      <c r="HQA35" s="178"/>
      <c r="HQB35" s="178"/>
      <c r="HQC35" s="178"/>
      <c r="HQD35" s="178"/>
      <c r="HQE35" s="178"/>
      <c r="HQF35" s="178"/>
      <c r="HQG35" s="178"/>
      <c r="HQH35" s="178"/>
      <c r="HQI35" s="178"/>
      <c r="HQJ35" s="178"/>
      <c r="HQK35" s="178"/>
      <c r="HQL35" s="178"/>
      <c r="HQM35" s="178"/>
      <c r="HQN35" s="178"/>
      <c r="HQO35" s="178"/>
      <c r="HQP35" s="178"/>
      <c r="HQQ35" s="178"/>
      <c r="HQR35" s="178"/>
      <c r="HQS35" s="178"/>
      <c r="HQT35" s="178"/>
      <c r="HQU35" s="178"/>
      <c r="HQV35" s="178"/>
      <c r="HQW35" s="178"/>
      <c r="HQX35" s="178"/>
      <c r="HQY35" s="178"/>
      <c r="HQZ35" s="178"/>
      <c r="HRA35" s="178"/>
      <c r="HRB35" s="178"/>
      <c r="HRC35" s="178"/>
      <c r="HRD35" s="178"/>
      <c r="HRE35" s="178"/>
      <c r="HRG35" s="178"/>
      <c r="HRH35" s="178"/>
      <c r="HRI35" s="178"/>
      <c r="HRJ35" s="178"/>
      <c r="HRK35" s="178"/>
      <c r="HRL35" s="178"/>
      <c r="HRM35" s="178"/>
      <c r="HRN35" s="178"/>
      <c r="HRO35" s="178"/>
      <c r="HRP35" s="178"/>
      <c r="HRQ35" s="178"/>
      <c r="HRR35" s="178"/>
      <c r="HRS35" s="178"/>
      <c r="HRT35" s="178"/>
      <c r="HRU35" s="178"/>
      <c r="HRV35" s="178"/>
      <c r="HRW35" s="178"/>
      <c r="HRX35" s="178"/>
      <c r="HRY35" s="178"/>
      <c r="HRZ35" s="178"/>
      <c r="HSA35" s="178"/>
      <c r="HSB35" s="178"/>
      <c r="HSC35" s="178"/>
      <c r="HSD35" s="178"/>
      <c r="HSE35" s="178"/>
      <c r="HSF35" s="178"/>
      <c r="HSG35" s="178"/>
      <c r="HSH35" s="178"/>
      <c r="HSI35" s="178"/>
      <c r="HSJ35" s="178"/>
      <c r="HSK35" s="178"/>
      <c r="HSL35" s="178"/>
      <c r="HSM35" s="178"/>
      <c r="HSN35" s="178"/>
      <c r="HSO35" s="178"/>
      <c r="HSP35" s="178"/>
      <c r="HSQ35" s="178"/>
      <c r="HSR35" s="178"/>
      <c r="HSS35" s="178"/>
      <c r="HST35" s="178"/>
      <c r="HSU35" s="178"/>
      <c r="HSV35" s="178"/>
      <c r="HSW35" s="178"/>
      <c r="HSX35" s="178"/>
      <c r="HSY35" s="178"/>
      <c r="HSZ35" s="178"/>
      <c r="HTA35" s="178"/>
      <c r="HTB35" s="178"/>
      <c r="HTC35" s="178"/>
      <c r="HTD35" s="178"/>
      <c r="HTE35" s="178"/>
      <c r="HTF35" s="178"/>
      <c r="HTG35" s="178"/>
      <c r="HTH35" s="178"/>
      <c r="HTI35" s="178"/>
      <c r="HTJ35" s="178"/>
      <c r="HTK35" s="178"/>
      <c r="HTL35" s="178"/>
      <c r="HTM35" s="178"/>
      <c r="HTN35" s="178"/>
      <c r="HTO35" s="178"/>
      <c r="HTP35" s="178"/>
      <c r="HTQ35" s="178"/>
      <c r="HTR35" s="178"/>
      <c r="HTS35" s="178"/>
      <c r="HTT35" s="178"/>
      <c r="HTU35" s="178"/>
      <c r="HTV35" s="178"/>
      <c r="HTW35" s="178"/>
      <c r="HTX35" s="178"/>
      <c r="HTY35" s="178"/>
      <c r="HTZ35" s="178"/>
      <c r="HUA35" s="178"/>
      <c r="HUB35" s="178"/>
      <c r="HUC35" s="178"/>
      <c r="HUD35" s="178"/>
      <c r="HUE35" s="178"/>
      <c r="HUF35" s="178"/>
      <c r="HUG35" s="178"/>
      <c r="HUH35" s="178"/>
      <c r="HUI35" s="178"/>
      <c r="HUJ35" s="178"/>
      <c r="HUK35" s="178"/>
      <c r="HUL35" s="178"/>
      <c r="HUM35" s="178"/>
      <c r="HUN35" s="178"/>
      <c r="HUO35" s="178"/>
      <c r="HUP35" s="178"/>
      <c r="HUQ35" s="178"/>
      <c r="HUR35" s="178"/>
      <c r="HUS35" s="178"/>
      <c r="HUT35" s="178"/>
      <c r="HUU35" s="178"/>
      <c r="HUV35" s="178"/>
      <c r="HUW35" s="178"/>
      <c r="HUX35" s="178"/>
      <c r="HUY35" s="178"/>
      <c r="HUZ35" s="178"/>
      <c r="HVA35" s="178"/>
      <c r="HVB35" s="178"/>
      <c r="HVC35" s="178"/>
      <c r="HVD35" s="178"/>
      <c r="HVE35" s="178"/>
      <c r="HVF35" s="178"/>
      <c r="HVG35" s="178"/>
      <c r="HVH35" s="178"/>
      <c r="HVI35" s="178"/>
      <c r="HVJ35" s="178"/>
      <c r="HVK35" s="178"/>
      <c r="HVL35" s="178"/>
      <c r="HVM35" s="178"/>
      <c r="HVN35" s="178"/>
      <c r="HVO35" s="178"/>
      <c r="HVP35" s="178"/>
      <c r="HVQ35" s="178"/>
      <c r="HVR35" s="178"/>
      <c r="HVS35" s="178"/>
      <c r="HVT35" s="178"/>
      <c r="HVU35" s="178"/>
      <c r="HVV35" s="178"/>
      <c r="HVW35" s="178"/>
      <c r="HVX35" s="178"/>
      <c r="HVY35" s="178"/>
      <c r="HVZ35" s="178"/>
      <c r="HWA35" s="178"/>
      <c r="HWB35" s="178"/>
      <c r="HWC35" s="178"/>
      <c r="HWD35" s="178"/>
      <c r="HWE35" s="178"/>
      <c r="HWF35" s="178"/>
      <c r="HWG35" s="178"/>
      <c r="HWH35" s="178"/>
      <c r="HWI35" s="178"/>
      <c r="HWJ35" s="178"/>
      <c r="HWK35" s="178"/>
      <c r="HWL35" s="178"/>
      <c r="HWM35" s="178"/>
      <c r="HWN35" s="178"/>
      <c r="HWO35" s="178"/>
      <c r="HWP35" s="178"/>
      <c r="HWQ35" s="178"/>
      <c r="HWR35" s="178"/>
      <c r="HWS35" s="178"/>
      <c r="HWT35" s="178"/>
      <c r="HWU35" s="178"/>
      <c r="HWV35" s="178"/>
      <c r="HWW35" s="178"/>
      <c r="HWX35" s="178"/>
      <c r="HWY35" s="178"/>
      <c r="HWZ35" s="178"/>
      <c r="HXA35" s="178"/>
      <c r="HXB35" s="178"/>
      <c r="HXC35" s="178"/>
      <c r="HXD35" s="178"/>
      <c r="HXE35" s="178"/>
      <c r="HXF35" s="178"/>
      <c r="HXG35" s="178"/>
      <c r="HXH35" s="178"/>
      <c r="HXI35" s="178"/>
      <c r="HXJ35" s="178"/>
      <c r="HXK35" s="178"/>
      <c r="HXL35" s="178"/>
      <c r="HXM35" s="178"/>
      <c r="HXN35" s="178"/>
      <c r="HXO35" s="178"/>
      <c r="HXP35" s="178"/>
      <c r="HXQ35" s="178"/>
      <c r="HXR35" s="178"/>
      <c r="HXS35" s="178"/>
      <c r="HXT35" s="178"/>
      <c r="HXU35" s="178"/>
      <c r="HXV35" s="178"/>
      <c r="HXW35" s="178"/>
      <c r="HXX35" s="178"/>
      <c r="HXY35" s="178"/>
      <c r="HXZ35" s="178"/>
      <c r="HYA35" s="178"/>
      <c r="HYB35" s="178"/>
      <c r="HYC35" s="178"/>
      <c r="HYD35" s="178"/>
      <c r="HYE35" s="178"/>
      <c r="HYF35" s="178"/>
      <c r="HYG35" s="178"/>
      <c r="HYH35" s="178"/>
      <c r="HYI35" s="178"/>
      <c r="HYJ35" s="178"/>
      <c r="HYK35" s="178"/>
      <c r="HYL35" s="178"/>
      <c r="HYM35" s="178"/>
      <c r="HYN35" s="178"/>
      <c r="HYO35" s="178"/>
      <c r="HYP35" s="178"/>
      <c r="HYQ35" s="178"/>
      <c r="HYR35" s="178"/>
      <c r="HYS35" s="178"/>
      <c r="HYT35" s="178"/>
      <c r="HYU35" s="178"/>
      <c r="HYV35" s="178"/>
      <c r="HYW35" s="178"/>
      <c r="HYX35" s="178"/>
      <c r="HYY35" s="178"/>
      <c r="HYZ35" s="178"/>
      <c r="HZA35" s="178"/>
      <c r="HZB35" s="178"/>
      <c r="HZC35" s="178"/>
      <c r="HZD35" s="178"/>
      <c r="HZE35" s="178"/>
      <c r="HZF35" s="178"/>
      <c r="HZG35" s="178"/>
      <c r="HZH35" s="178"/>
      <c r="HZI35" s="178"/>
      <c r="HZJ35" s="178"/>
      <c r="HZK35" s="178"/>
      <c r="HZL35" s="178"/>
      <c r="HZM35" s="178"/>
      <c r="HZN35" s="178"/>
      <c r="HZO35" s="178"/>
      <c r="HZP35" s="178"/>
      <c r="HZQ35" s="178"/>
      <c r="HZR35" s="178"/>
      <c r="HZS35" s="178"/>
      <c r="HZT35" s="178"/>
      <c r="HZU35" s="178"/>
      <c r="HZV35" s="178"/>
      <c r="HZW35" s="178"/>
      <c r="HZX35" s="178"/>
      <c r="HZY35" s="178"/>
      <c r="HZZ35" s="178"/>
      <c r="IAA35" s="178"/>
      <c r="IAB35" s="178"/>
      <c r="IAC35" s="178"/>
      <c r="IAD35" s="178"/>
      <c r="IAE35" s="178"/>
      <c r="IAF35" s="178"/>
      <c r="IAG35" s="178"/>
      <c r="IAH35" s="178"/>
      <c r="IAI35" s="178"/>
      <c r="IAJ35" s="178"/>
      <c r="IAK35" s="178"/>
      <c r="IAL35" s="178"/>
      <c r="IAM35" s="178"/>
      <c r="IAN35" s="178"/>
      <c r="IAO35" s="178"/>
      <c r="IAP35" s="178"/>
      <c r="IAQ35" s="178"/>
      <c r="IAR35" s="178"/>
      <c r="IAS35" s="178"/>
      <c r="IAT35" s="178"/>
      <c r="IAU35" s="178"/>
      <c r="IAV35" s="178"/>
      <c r="IAW35" s="178"/>
      <c r="IAX35" s="178"/>
      <c r="IAY35" s="178"/>
      <c r="IAZ35" s="178"/>
      <c r="IBA35" s="178"/>
      <c r="IBC35" s="178"/>
      <c r="IBD35" s="178"/>
      <c r="IBE35" s="178"/>
      <c r="IBF35" s="178"/>
      <c r="IBG35" s="178"/>
      <c r="IBH35" s="178"/>
      <c r="IBI35" s="178"/>
      <c r="IBJ35" s="178"/>
      <c r="IBK35" s="178"/>
      <c r="IBL35" s="178"/>
      <c r="IBM35" s="178"/>
      <c r="IBN35" s="178"/>
      <c r="IBO35" s="178"/>
      <c r="IBP35" s="178"/>
      <c r="IBQ35" s="178"/>
      <c r="IBR35" s="178"/>
      <c r="IBS35" s="178"/>
      <c r="IBT35" s="178"/>
      <c r="IBU35" s="178"/>
      <c r="IBV35" s="178"/>
      <c r="IBW35" s="178"/>
      <c r="IBX35" s="178"/>
      <c r="IBY35" s="178"/>
      <c r="IBZ35" s="178"/>
      <c r="ICA35" s="178"/>
      <c r="ICB35" s="178"/>
      <c r="ICC35" s="178"/>
      <c r="ICD35" s="178"/>
      <c r="ICE35" s="178"/>
      <c r="ICF35" s="178"/>
      <c r="ICG35" s="178"/>
      <c r="ICH35" s="178"/>
      <c r="ICI35" s="178"/>
      <c r="ICJ35" s="178"/>
      <c r="ICK35" s="178"/>
      <c r="ICL35" s="178"/>
      <c r="ICM35" s="178"/>
      <c r="ICN35" s="178"/>
      <c r="ICO35" s="178"/>
      <c r="ICP35" s="178"/>
      <c r="ICQ35" s="178"/>
      <c r="ICR35" s="178"/>
      <c r="ICS35" s="178"/>
      <c r="ICT35" s="178"/>
      <c r="ICU35" s="178"/>
      <c r="ICV35" s="178"/>
      <c r="ICW35" s="178"/>
      <c r="ICX35" s="178"/>
      <c r="ICY35" s="178"/>
      <c r="ICZ35" s="178"/>
      <c r="IDA35" s="178"/>
      <c r="IDB35" s="178"/>
      <c r="IDC35" s="178"/>
      <c r="IDD35" s="178"/>
      <c r="IDE35" s="178"/>
      <c r="IDF35" s="178"/>
      <c r="IDG35" s="178"/>
      <c r="IDH35" s="178"/>
      <c r="IDI35" s="178"/>
      <c r="IDJ35" s="178"/>
      <c r="IDK35" s="178"/>
      <c r="IDL35" s="178"/>
      <c r="IDM35" s="178"/>
      <c r="IDN35" s="178"/>
      <c r="IDO35" s="178"/>
      <c r="IDP35" s="178"/>
      <c r="IDQ35" s="178"/>
      <c r="IDR35" s="178"/>
      <c r="IDS35" s="178"/>
      <c r="IDT35" s="178"/>
      <c r="IDU35" s="178"/>
      <c r="IDV35" s="178"/>
      <c r="IDW35" s="178"/>
      <c r="IDX35" s="178"/>
      <c r="IDY35" s="178"/>
      <c r="IDZ35" s="178"/>
      <c r="IEA35" s="178"/>
      <c r="IEB35" s="178"/>
      <c r="IEC35" s="178"/>
      <c r="IED35" s="178"/>
      <c r="IEE35" s="178"/>
      <c r="IEF35" s="178"/>
      <c r="IEG35" s="178"/>
      <c r="IEH35" s="178"/>
      <c r="IEI35" s="178"/>
      <c r="IEJ35" s="178"/>
      <c r="IEK35" s="178"/>
      <c r="IEL35" s="178"/>
      <c r="IEM35" s="178"/>
      <c r="IEN35" s="178"/>
      <c r="IEO35" s="178"/>
      <c r="IEP35" s="178"/>
      <c r="IEQ35" s="178"/>
      <c r="IER35" s="178"/>
      <c r="IES35" s="178"/>
      <c r="IET35" s="178"/>
      <c r="IEU35" s="178"/>
      <c r="IEV35" s="178"/>
      <c r="IEW35" s="178"/>
      <c r="IEX35" s="178"/>
      <c r="IEY35" s="178"/>
      <c r="IEZ35" s="178"/>
      <c r="IFA35" s="178"/>
      <c r="IFB35" s="178"/>
      <c r="IFC35" s="178"/>
      <c r="IFD35" s="178"/>
      <c r="IFE35" s="178"/>
      <c r="IFF35" s="178"/>
      <c r="IFG35" s="178"/>
      <c r="IFH35" s="178"/>
      <c r="IFI35" s="178"/>
      <c r="IFJ35" s="178"/>
      <c r="IFK35" s="178"/>
      <c r="IFL35" s="178"/>
      <c r="IFM35" s="178"/>
      <c r="IFN35" s="178"/>
      <c r="IFO35" s="178"/>
      <c r="IFP35" s="178"/>
      <c r="IFQ35" s="178"/>
      <c r="IFR35" s="178"/>
      <c r="IFS35" s="178"/>
      <c r="IFT35" s="178"/>
      <c r="IFU35" s="178"/>
      <c r="IFV35" s="178"/>
      <c r="IFW35" s="178"/>
      <c r="IFX35" s="178"/>
      <c r="IFY35" s="178"/>
      <c r="IFZ35" s="178"/>
      <c r="IGA35" s="178"/>
      <c r="IGB35" s="178"/>
      <c r="IGC35" s="178"/>
      <c r="IGD35" s="178"/>
      <c r="IGE35" s="178"/>
      <c r="IGF35" s="178"/>
      <c r="IGG35" s="178"/>
      <c r="IGH35" s="178"/>
      <c r="IGI35" s="178"/>
      <c r="IGJ35" s="178"/>
      <c r="IGK35" s="178"/>
      <c r="IGL35" s="178"/>
      <c r="IGM35" s="178"/>
      <c r="IGN35" s="178"/>
      <c r="IGO35" s="178"/>
      <c r="IGP35" s="178"/>
      <c r="IGQ35" s="178"/>
      <c r="IGR35" s="178"/>
      <c r="IGS35" s="178"/>
      <c r="IGT35" s="178"/>
      <c r="IGU35" s="178"/>
      <c r="IGV35" s="178"/>
      <c r="IGW35" s="178"/>
      <c r="IGX35" s="178"/>
      <c r="IGY35" s="178"/>
      <c r="IGZ35" s="178"/>
      <c r="IHA35" s="178"/>
      <c r="IHB35" s="178"/>
      <c r="IHC35" s="178"/>
      <c r="IHD35" s="178"/>
      <c r="IHE35" s="178"/>
      <c r="IHF35" s="178"/>
      <c r="IHG35" s="178"/>
      <c r="IHH35" s="178"/>
      <c r="IHI35" s="178"/>
      <c r="IHJ35" s="178"/>
      <c r="IHK35" s="178"/>
      <c r="IHL35" s="178"/>
      <c r="IHM35" s="178"/>
      <c r="IHN35" s="178"/>
      <c r="IHO35" s="178"/>
      <c r="IHP35" s="178"/>
      <c r="IHQ35" s="178"/>
      <c r="IHR35" s="178"/>
      <c r="IHS35" s="178"/>
      <c r="IHT35" s="178"/>
      <c r="IHU35" s="178"/>
      <c r="IHV35" s="178"/>
      <c r="IHW35" s="178"/>
      <c r="IHX35" s="178"/>
      <c r="IHY35" s="178"/>
      <c r="IHZ35" s="178"/>
      <c r="IIA35" s="178"/>
      <c r="IIB35" s="178"/>
      <c r="IIC35" s="178"/>
      <c r="IID35" s="178"/>
      <c r="IIE35" s="178"/>
      <c r="IIF35" s="178"/>
      <c r="IIG35" s="178"/>
      <c r="IIH35" s="178"/>
      <c r="III35" s="178"/>
      <c r="IIJ35" s="178"/>
      <c r="IIK35" s="178"/>
      <c r="IIL35" s="178"/>
      <c r="IIM35" s="178"/>
      <c r="IIN35" s="178"/>
      <c r="IIO35" s="178"/>
      <c r="IIP35" s="178"/>
      <c r="IIQ35" s="178"/>
      <c r="IIR35" s="178"/>
      <c r="IIS35" s="178"/>
      <c r="IIT35" s="178"/>
      <c r="IIU35" s="178"/>
      <c r="IIV35" s="178"/>
      <c r="IIW35" s="178"/>
      <c r="IIX35" s="178"/>
      <c r="IIY35" s="178"/>
      <c r="IIZ35" s="178"/>
      <c r="IJA35" s="178"/>
      <c r="IJB35" s="178"/>
      <c r="IJC35" s="178"/>
      <c r="IJD35" s="178"/>
      <c r="IJE35" s="178"/>
      <c r="IJF35" s="178"/>
      <c r="IJG35" s="178"/>
      <c r="IJH35" s="178"/>
      <c r="IJI35" s="178"/>
      <c r="IJJ35" s="178"/>
      <c r="IJK35" s="178"/>
      <c r="IJL35" s="178"/>
      <c r="IJM35" s="178"/>
      <c r="IJN35" s="178"/>
      <c r="IJO35" s="178"/>
      <c r="IJP35" s="178"/>
      <c r="IJQ35" s="178"/>
      <c r="IJR35" s="178"/>
      <c r="IJS35" s="178"/>
      <c r="IJT35" s="178"/>
      <c r="IJU35" s="178"/>
      <c r="IJV35" s="178"/>
      <c r="IJW35" s="178"/>
      <c r="IJX35" s="178"/>
      <c r="IJY35" s="178"/>
      <c r="IJZ35" s="178"/>
      <c r="IKA35" s="178"/>
      <c r="IKB35" s="178"/>
      <c r="IKC35" s="178"/>
      <c r="IKD35" s="178"/>
      <c r="IKE35" s="178"/>
      <c r="IKF35" s="178"/>
      <c r="IKG35" s="178"/>
      <c r="IKH35" s="178"/>
      <c r="IKI35" s="178"/>
      <c r="IKJ35" s="178"/>
      <c r="IKK35" s="178"/>
      <c r="IKL35" s="178"/>
      <c r="IKM35" s="178"/>
      <c r="IKN35" s="178"/>
      <c r="IKO35" s="178"/>
      <c r="IKP35" s="178"/>
      <c r="IKQ35" s="178"/>
      <c r="IKR35" s="178"/>
      <c r="IKS35" s="178"/>
      <c r="IKT35" s="178"/>
      <c r="IKU35" s="178"/>
      <c r="IKV35" s="178"/>
      <c r="IKW35" s="178"/>
      <c r="IKY35" s="178"/>
      <c r="IKZ35" s="178"/>
      <c r="ILA35" s="178"/>
      <c r="ILB35" s="178"/>
      <c r="ILC35" s="178"/>
      <c r="ILD35" s="178"/>
      <c r="ILE35" s="178"/>
      <c r="ILF35" s="178"/>
      <c r="ILG35" s="178"/>
      <c r="ILH35" s="178"/>
      <c r="ILI35" s="178"/>
      <c r="ILJ35" s="178"/>
      <c r="ILK35" s="178"/>
      <c r="ILL35" s="178"/>
      <c r="ILM35" s="178"/>
      <c r="ILN35" s="178"/>
      <c r="ILO35" s="178"/>
      <c r="ILP35" s="178"/>
      <c r="ILQ35" s="178"/>
      <c r="ILR35" s="178"/>
      <c r="ILS35" s="178"/>
      <c r="ILT35" s="178"/>
      <c r="ILU35" s="178"/>
      <c r="ILV35" s="178"/>
      <c r="ILW35" s="178"/>
      <c r="ILX35" s="178"/>
      <c r="ILY35" s="178"/>
      <c r="ILZ35" s="178"/>
      <c r="IMA35" s="178"/>
      <c r="IMB35" s="178"/>
      <c r="IMC35" s="178"/>
      <c r="IMD35" s="178"/>
      <c r="IME35" s="178"/>
      <c r="IMF35" s="178"/>
      <c r="IMG35" s="178"/>
      <c r="IMH35" s="178"/>
      <c r="IMI35" s="178"/>
      <c r="IMJ35" s="178"/>
      <c r="IMK35" s="178"/>
      <c r="IML35" s="178"/>
      <c r="IMM35" s="178"/>
      <c r="IMN35" s="178"/>
      <c r="IMO35" s="178"/>
      <c r="IMP35" s="178"/>
      <c r="IMQ35" s="178"/>
      <c r="IMR35" s="178"/>
      <c r="IMS35" s="178"/>
      <c r="IMT35" s="178"/>
      <c r="IMU35" s="178"/>
      <c r="IMV35" s="178"/>
      <c r="IMW35" s="178"/>
      <c r="IMX35" s="178"/>
      <c r="IMY35" s="178"/>
      <c r="IMZ35" s="178"/>
      <c r="INA35" s="178"/>
      <c r="INB35" s="178"/>
      <c r="INC35" s="178"/>
      <c r="IND35" s="178"/>
      <c r="INE35" s="178"/>
      <c r="INF35" s="178"/>
      <c r="ING35" s="178"/>
      <c r="INH35" s="178"/>
      <c r="INI35" s="178"/>
      <c r="INJ35" s="178"/>
      <c r="INK35" s="178"/>
      <c r="INL35" s="178"/>
      <c r="INM35" s="178"/>
      <c r="INN35" s="178"/>
      <c r="INO35" s="178"/>
      <c r="INP35" s="178"/>
      <c r="INQ35" s="178"/>
      <c r="INR35" s="178"/>
      <c r="INS35" s="178"/>
      <c r="INT35" s="178"/>
      <c r="INU35" s="178"/>
      <c r="INV35" s="178"/>
      <c r="INW35" s="178"/>
      <c r="INX35" s="178"/>
      <c r="INY35" s="178"/>
      <c r="INZ35" s="178"/>
      <c r="IOA35" s="178"/>
      <c r="IOB35" s="178"/>
      <c r="IOC35" s="178"/>
      <c r="IOD35" s="178"/>
      <c r="IOE35" s="178"/>
      <c r="IOF35" s="178"/>
      <c r="IOG35" s="178"/>
      <c r="IOH35" s="178"/>
      <c r="IOI35" s="178"/>
      <c r="IOJ35" s="178"/>
      <c r="IOK35" s="178"/>
      <c r="IOL35" s="178"/>
      <c r="IOM35" s="178"/>
      <c r="ION35" s="178"/>
      <c r="IOO35" s="178"/>
      <c r="IOP35" s="178"/>
      <c r="IOQ35" s="178"/>
      <c r="IOR35" s="178"/>
      <c r="IOS35" s="178"/>
      <c r="IOT35" s="178"/>
      <c r="IOU35" s="178"/>
      <c r="IOV35" s="178"/>
      <c r="IOW35" s="178"/>
      <c r="IOX35" s="178"/>
      <c r="IOY35" s="178"/>
      <c r="IOZ35" s="178"/>
      <c r="IPA35" s="178"/>
      <c r="IPB35" s="178"/>
      <c r="IPC35" s="178"/>
      <c r="IPD35" s="178"/>
      <c r="IPE35" s="178"/>
      <c r="IPF35" s="178"/>
      <c r="IPG35" s="178"/>
      <c r="IPH35" s="178"/>
      <c r="IPI35" s="178"/>
      <c r="IPJ35" s="178"/>
      <c r="IPK35" s="178"/>
      <c r="IPL35" s="178"/>
      <c r="IPM35" s="178"/>
      <c r="IPN35" s="178"/>
      <c r="IPO35" s="178"/>
      <c r="IPP35" s="178"/>
      <c r="IPQ35" s="178"/>
      <c r="IPR35" s="178"/>
      <c r="IPS35" s="178"/>
      <c r="IPT35" s="178"/>
      <c r="IPU35" s="178"/>
      <c r="IPV35" s="178"/>
      <c r="IPW35" s="178"/>
      <c r="IPX35" s="178"/>
      <c r="IPY35" s="178"/>
      <c r="IPZ35" s="178"/>
      <c r="IQA35" s="178"/>
      <c r="IQB35" s="178"/>
      <c r="IQC35" s="178"/>
      <c r="IQD35" s="178"/>
      <c r="IQE35" s="178"/>
      <c r="IQF35" s="178"/>
      <c r="IQG35" s="178"/>
      <c r="IQH35" s="178"/>
      <c r="IQI35" s="178"/>
      <c r="IQJ35" s="178"/>
      <c r="IQK35" s="178"/>
      <c r="IQL35" s="178"/>
      <c r="IQM35" s="178"/>
      <c r="IQN35" s="178"/>
      <c r="IQO35" s="178"/>
      <c r="IQP35" s="178"/>
      <c r="IQQ35" s="178"/>
      <c r="IQR35" s="178"/>
      <c r="IQS35" s="178"/>
      <c r="IQT35" s="178"/>
      <c r="IQU35" s="178"/>
      <c r="IQV35" s="178"/>
      <c r="IQW35" s="178"/>
      <c r="IQX35" s="178"/>
      <c r="IQY35" s="178"/>
      <c r="IQZ35" s="178"/>
      <c r="IRA35" s="178"/>
      <c r="IRB35" s="178"/>
      <c r="IRC35" s="178"/>
      <c r="IRD35" s="178"/>
      <c r="IRE35" s="178"/>
      <c r="IRF35" s="178"/>
      <c r="IRG35" s="178"/>
      <c r="IRH35" s="178"/>
      <c r="IRI35" s="178"/>
      <c r="IRJ35" s="178"/>
      <c r="IRK35" s="178"/>
      <c r="IRL35" s="178"/>
      <c r="IRM35" s="178"/>
      <c r="IRN35" s="178"/>
      <c r="IRO35" s="178"/>
      <c r="IRP35" s="178"/>
      <c r="IRQ35" s="178"/>
      <c r="IRR35" s="178"/>
      <c r="IRS35" s="178"/>
      <c r="IRT35" s="178"/>
      <c r="IRU35" s="178"/>
      <c r="IRV35" s="178"/>
      <c r="IRW35" s="178"/>
      <c r="IRX35" s="178"/>
      <c r="IRY35" s="178"/>
      <c r="IRZ35" s="178"/>
      <c r="ISA35" s="178"/>
      <c r="ISB35" s="178"/>
      <c r="ISC35" s="178"/>
      <c r="ISD35" s="178"/>
      <c r="ISE35" s="178"/>
      <c r="ISF35" s="178"/>
      <c r="ISG35" s="178"/>
      <c r="ISH35" s="178"/>
      <c r="ISI35" s="178"/>
      <c r="ISJ35" s="178"/>
      <c r="ISK35" s="178"/>
      <c r="ISL35" s="178"/>
      <c r="ISM35" s="178"/>
      <c r="ISN35" s="178"/>
      <c r="ISO35" s="178"/>
      <c r="ISP35" s="178"/>
      <c r="ISQ35" s="178"/>
      <c r="ISR35" s="178"/>
      <c r="ISS35" s="178"/>
      <c r="IST35" s="178"/>
      <c r="ISU35" s="178"/>
      <c r="ISV35" s="178"/>
      <c r="ISW35" s="178"/>
      <c r="ISX35" s="178"/>
      <c r="ISY35" s="178"/>
      <c r="ISZ35" s="178"/>
      <c r="ITA35" s="178"/>
      <c r="ITB35" s="178"/>
      <c r="ITC35" s="178"/>
      <c r="ITD35" s="178"/>
      <c r="ITE35" s="178"/>
      <c r="ITF35" s="178"/>
      <c r="ITG35" s="178"/>
      <c r="ITH35" s="178"/>
      <c r="ITI35" s="178"/>
      <c r="ITJ35" s="178"/>
      <c r="ITK35" s="178"/>
      <c r="ITL35" s="178"/>
      <c r="ITM35" s="178"/>
      <c r="ITN35" s="178"/>
      <c r="ITO35" s="178"/>
      <c r="ITP35" s="178"/>
      <c r="ITQ35" s="178"/>
      <c r="ITR35" s="178"/>
      <c r="ITS35" s="178"/>
      <c r="ITT35" s="178"/>
      <c r="ITU35" s="178"/>
      <c r="ITV35" s="178"/>
      <c r="ITW35" s="178"/>
      <c r="ITX35" s="178"/>
      <c r="ITY35" s="178"/>
      <c r="ITZ35" s="178"/>
      <c r="IUA35" s="178"/>
      <c r="IUB35" s="178"/>
      <c r="IUC35" s="178"/>
      <c r="IUD35" s="178"/>
      <c r="IUE35" s="178"/>
      <c r="IUF35" s="178"/>
      <c r="IUG35" s="178"/>
      <c r="IUH35" s="178"/>
      <c r="IUI35" s="178"/>
      <c r="IUJ35" s="178"/>
      <c r="IUK35" s="178"/>
      <c r="IUL35" s="178"/>
      <c r="IUM35" s="178"/>
      <c r="IUN35" s="178"/>
      <c r="IUO35" s="178"/>
      <c r="IUP35" s="178"/>
      <c r="IUQ35" s="178"/>
      <c r="IUR35" s="178"/>
      <c r="IUS35" s="178"/>
      <c r="IUU35" s="178"/>
      <c r="IUV35" s="178"/>
      <c r="IUW35" s="178"/>
      <c r="IUX35" s="178"/>
      <c r="IUY35" s="178"/>
      <c r="IUZ35" s="178"/>
      <c r="IVA35" s="178"/>
      <c r="IVB35" s="178"/>
      <c r="IVC35" s="178"/>
      <c r="IVD35" s="178"/>
      <c r="IVE35" s="178"/>
      <c r="IVF35" s="178"/>
      <c r="IVG35" s="178"/>
      <c r="IVH35" s="178"/>
      <c r="IVI35" s="178"/>
      <c r="IVJ35" s="178"/>
      <c r="IVK35" s="178"/>
      <c r="IVL35" s="178"/>
      <c r="IVM35" s="178"/>
      <c r="IVN35" s="178"/>
      <c r="IVO35" s="178"/>
      <c r="IVP35" s="178"/>
      <c r="IVQ35" s="178"/>
      <c r="IVR35" s="178"/>
      <c r="IVS35" s="178"/>
      <c r="IVT35" s="178"/>
      <c r="IVU35" s="178"/>
      <c r="IVV35" s="178"/>
      <c r="IVW35" s="178"/>
      <c r="IVX35" s="178"/>
      <c r="IVY35" s="178"/>
      <c r="IVZ35" s="178"/>
      <c r="IWA35" s="178"/>
      <c r="IWB35" s="178"/>
      <c r="IWC35" s="178"/>
      <c r="IWD35" s="178"/>
      <c r="IWE35" s="178"/>
      <c r="IWF35" s="178"/>
      <c r="IWG35" s="178"/>
      <c r="IWH35" s="178"/>
      <c r="IWI35" s="178"/>
      <c r="IWJ35" s="178"/>
      <c r="IWK35" s="178"/>
      <c r="IWL35" s="178"/>
      <c r="IWM35" s="178"/>
      <c r="IWN35" s="178"/>
      <c r="IWO35" s="178"/>
      <c r="IWP35" s="178"/>
      <c r="IWQ35" s="178"/>
      <c r="IWR35" s="178"/>
      <c r="IWS35" s="178"/>
      <c r="IWT35" s="178"/>
      <c r="IWU35" s="178"/>
      <c r="IWV35" s="178"/>
      <c r="IWW35" s="178"/>
      <c r="IWX35" s="178"/>
      <c r="IWY35" s="178"/>
      <c r="IWZ35" s="178"/>
      <c r="IXA35" s="178"/>
      <c r="IXB35" s="178"/>
      <c r="IXC35" s="178"/>
      <c r="IXD35" s="178"/>
      <c r="IXE35" s="178"/>
      <c r="IXF35" s="178"/>
      <c r="IXG35" s="178"/>
      <c r="IXH35" s="178"/>
      <c r="IXI35" s="178"/>
      <c r="IXJ35" s="178"/>
      <c r="IXK35" s="178"/>
      <c r="IXL35" s="178"/>
      <c r="IXM35" s="178"/>
      <c r="IXN35" s="178"/>
      <c r="IXO35" s="178"/>
      <c r="IXP35" s="178"/>
      <c r="IXQ35" s="178"/>
      <c r="IXR35" s="178"/>
      <c r="IXS35" s="178"/>
      <c r="IXT35" s="178"/>
      <c r="IXU35" s="178"/>
      <c r="IXV35" s="178"/>
      <c r="IXW35" s="178"/>
      <c r="IXX35" s="178"/>
      <c r="IXY35" s="178"/>
      <c r="IXZ35" s="178"/>
      <c r="IYA35" s="178"/>
      <c r="IYB35" s="178"/>
      <c r="IYC35" s="178"/>
      <c r="IYD35" s="178"/>
      <c r="IYE35" s="178"/>
      <c r="IYF35" s="178"/>
      <c r="IYG35" s="178"/>
      <c r="IYH35" s="178"/>
      <c r="IYI35" s="178"/>
      <c r="IYJ35" s="178"/>
      <c r="IYK35" s="178"/>
      <c r="IYL35" s="178"/>
      <c r="IYM35" s="178"/>
      <c r="IYN35" s="178"/>
      <c r="IYO35" s="178"/>
      <c r="IYP35" s="178"/>
      <c r="IYQ35" s="178"/>
      <c r="IYR35" s="178"/>
      <c r="IYS35" s="178"/>
      <c r="IYT35" s="178"/>
      <c r="IYU35" s="178"/>
      <c r="IYV35" s="178"/>
      <c r="IYW35" s="178"/>
      <c r="IYX35" s="178"/>
      <c r="IYY35" s="178"/>
      <c r="IYZ35" s="178"/>
      <c r="IZA35" s="178"/>
      <c r="IZB35" s="178"/>
      <c r="IZC35" s="178"/>
      <c r="IZD35" s="178"/>
      <c r="IZE35" s="178"/>
      <c r="IZF35" s="178"/>
      <c r="IZG35" s="178"/>
      <c r="IZH35" s="178"/>
      <c r="IZI35" s="178"/>
      <c r="IZJ35" s="178"/>
      <c r="IZK35" s="178"/>
      <c r="IZL35" s="178"/>
      <c r="IZM35" s="178"/>
      <c r="IZN35" s="178"/>
      <c r="IZO35" s="178"/>
      <c r="IZP35" s="178"/>
      <c r="IZQ35" s="178"/>
      <c r="IZR35" s="178"/>
      <c r="IZS35" s="178"/>
      <c r="IZT35" s="178"/>
      <c r="IZU35" s="178"/>
      <c r="IZV35" s="178"/>
      <c r="IZW35" s="178"/>
      <c r="IZX35" s="178"/>
      <c r="IZY35" s="178"/>
      <c r="IZZ35" s="178"/>
      <c r="JAA35" s="178"/>
      <c r="JAB35" s="178"/>
      <c r="JAC35" s="178"/>
      <c r="JAD35" s="178"/>
      <c r="JAE35" s="178"/>
      <c r="JAF35" s="178"/>
      <c r="JAG35" s="178"/>
      <c r="JAH35" s="178"/>
      <c r="JAI35" s="178"/>
      <c r="JAJ35" s="178"/>
      <c r="JAK35" s="178"/>
      <c r="JAL35" s="178"/>
      <c r="JAM35" s="178"/>
      <c r="JAN35" s="178"/>
      <c r="JAO35" s="178"/>
      <c r="JAP35" s="178"/>
      <c r="JAQ35" s="178"/>
      <c r="JAR35" s="178"/>
      <c r="JAS35" s="178"/>
      <c r="JAT35" s="178"/>
      <c r="JAU35" s="178"/>
      <c r="JAV35" s="178"/>
      <c r="JAW35" s="178"/>
      <c r="JAX35" s="178"/>
      <c r="JAY35" s="178"/>
      <c r="JAZ35" s="178"/>
      <c r="JBA35" s="178"/>
      <c r="JBB35" s="178"/>
      <c r="JBC35" s="178"/>
      <c r="JBD35" s="178"/>
      <c r="JBE35" s="178"/>
      <c r="JBF35" s="178"/>
      <c r="JBG35" s="178"/>
      <c r="JBH35" s="178"/>
      <c r="JBI35" s="178"/>
      <c r="JBJ35" s="178"/>
      <c r="JBK35" s="178"/>
      <c r="JBL35" s="178"/>
      <c r="JBM35" s="178"/>
      <c r="JBN35" s="178"/>
      <c r="JBO35" s="178"/>
      <c r="JBP35" s="178"/>
      <c r="JBQ35" s="178"/>
      <c r="JBR35" s="178"/>
      <c r="JBS35" s="178"/>
      <c r="JBT35" s="178"/>
      <c r="JBU35" s="178"/>
      <c r="JBV35" s="178"/>
      <c r="JBW35" s="178"/>
      <c r="JBX35" s="178"/>
      <c r="JBY35" s="178"/>
      <c r="JBZ35" s="178"/>
      <c r="JCA35" s="178"/>
      <c r="JCB35" s="178"/>
      <c r="JCC35" s="178"/>
      <c r="JCD35" s="178"/>
      <c r="JCE35" s="178"/>
      <c r="JCF35" s="178"/>
      <c r="JCG35" s="178"/>
      <c r="JCH35" s="178"/>
      <c r="JCI35" s="178"/>
      <c r="JCJ35" s="178"/>
      <c r="JCK35" s="178"/>
      <c r="JCL35" s="178"/>
      <c r="JCM35" s="178"/>
      <c r="JCN35" s="178"/>
      <c r="JCO35" s="178"/>
      <c r="JCP35" s="178"/>
      <c r="JCQ35" s="178"/>
      <c r="JCR35" s="178"/>
      <c r="JCS35" s="178"/>
      <c r="JCT35" s="178"/>
      <c r="JCU35" s="178"/>
      <c r="JCV35" s="178"/>
      <c r="JCW35" s="178"/>
      <c r="JCX35" s="178"/>
      <c r="JCY35" s="178"/>
      <c r="JCZ35" s="178"/>
      <c r="JDA35" s="178"/>
      <c r="JDB35" s="178"/>
      <c r="JDC35" s="178"/>
      <c r="JDD35" s="178"/>
      <c r="JDE35" s="178"/>
      <c r="JDF35" s="178"/>
      <c r="JDG35" s="178"/>
      <c r="JDH35" s="178"/>
      <c r="JDI35" s="178"/>
      <c r="JDJ35" s="178"/>
      <c r="JDK35" s="178"/>
      <c r="JDL35" s="178"/>
      <c r="JDM35" s="178"/>
      <c r="JDN35" s="178"/>
      <c r="JDO35" s="178"/>
      <c r="JDP35" s="178"/>
      <c r="JDQ35" s="178"/>
      <c r="JDR35" s="178"/>
      <c r="JDS35" s="178"/>
      <c r="JDT35" s="178"/>
      <c r="JDU35" s="178"/>
      <c r="JDV35" s="178"/>
      <c r="JDW35" s="178"/>
      <c r="JDX35" s="178"/>
      <c r="JDY35" s="178"/>
      <c r="JDZ35" s="178"/>
      <c r="JEA35" s="178"/>
      <c r="JEB35" s="178"/>
      <c r="JEC35" s="178"/>
      <c r="JED35" s="178"/>
      <c r="JEE35" s="178"/>
      <c r="JEF35" s="178"/>
      <c r="JEG35" s="178"/>
      <c r="JEH35" s="178"/>
      <c r="JEI35" s="178"/>
      <c r="JEJ35" s="178"/>
      <c r="JEK35" s="178"/>
      <c r="JEL35" s="178"/>
      <c r="JEM35" s="178"/>
      <c r="JEN35" s="178"/>
      <c r="JEO35" s="178"/>
      <c r="JEQ35" s="178"/>
      <c r="JER35" s="178"/>
      <c r="JES35" s="178"/>
      <c r="JET35" s="178"/>
      <c r="JEU35" s="178"/>
      <c r="JEV35" s="178"/>
      <c r="JEW35" s="178"/>
      <c r="JEX35" s="178"/>
      <c r="JEY35" s="178"/>
      <c r="JEZ35" s="178"/>
      <c r="JFA35" s="178"/>
      <c r="JFB35" s="178"/>
      <c r="JFC35" s="178"/>
      <c r="JFD35" s="178"/>
      <c r="JFE35" s="178"/>
      <c r="JFF35" s="178"/>
      <c r="JFG35" s="178"/>
      <c r="JFH35" s="178"/>
      <c r="JFI35" s="178"/>
      <c r="JFJ35" s="178"/>
      <c r="JFK35" s="178"/>
      <c r="JFL35" s="178"/>
      <c r="JFM35" s="178"/>
      <c r="JFN35" s="178"/>
      <c r="JFO35" s="178"/>
      <c r="JFP35" s="178"/>
      <c r="JFQ35" s="178"/>
      <c r="JFR35" s="178"/>
      <c r="JFS35" s="178"/>
      <c r="JFT35" s="178"/>
      <c r="JFU35" s="178"/>
      <c r="JFV35" s="178"/>
      <c r="JFW35" s="178"/>
      <c r="JFX35" s="178"/>
      <c r="JFY35" s="178"/>
      <c r="JFZ35" s="178"/>
      <c r="JGA35" s="178"/>
      <c r="JGB35" s="178"/>
      <c r="JGC35" s="178"/>
      <c r="JGD35" s="178"/>
      <c r="JGE35" s="178"/>
      <c r="JGF35" s="178"/>
      <c r="JGG35" s="178"/>
      <c r="JGH35" s="178"/>
      <c r="JGI35" s="178"/>
      <c r="JGJ35" s="178"/>
      <c r="JGK35" s="178"/>
      <c r="JGL35" s="178"/>
      <c r="JGM35" s="178"/>
      <c r="JGN35" s="178"/>
      <c r="JGO35" s="178"/>
      <c r="JGP35" s="178"/>
      <c r="JGQ35" s="178"/>
      <c r="JGR35" s="178"/>
      <c r="JGS35" s="178"/>
      <c r="JGT35" s="178"/>
      <c r="JGU35" s="178"/>
      <c r="JGV35" s="178"/>
      <c r="JGW35" s="178"/>
      <c r="JGX35" s="178"/>
      <c r="JGY35" s="178"/>
      <c r="JGZ35" s="178"/>
      <c r="JHA35" s="178"/>
      <c r="JHB35" s="178"/>
      <c r="JHC35" s="178"/>
      <c r="JHD35" s="178"/>
      <c r="JHE35" s="178"/>
      <c r="JHF35" s="178"/>
      <c r="JHG35" s="178"/>
      <c r="JHH35" s="178"/>
      <c r="JHI35" s="178"/>
      <c r="JHJ35" s="178"/>
      <c r="JHK35" s="178"/>
      <c r="JHL35" s="178"/>
      <c r="JHM35" s="178"/>
      <c r="JHN35" s="178"/>
      <c r="JHO35" s="178"/>
      <c r="JHP35" s="178"/>
      <c r="JHQ35" s="178"/>
      <c r="JHR35" s="178"/>
      <c r="JHS35" s="178"/>
      <c r="JHT35" s="178"/>
      <c r="JHU35" s="178"/>
      <c r="JHV35" s="178"/>
      <c r="JHW35" s="178"/>
      <c r="JHX35" s="178"/>
      <c r="JHY35" s="178"/>
      <c r="JHZ35" s="178"/>
      <c r="JIA35" s="178"/>
      <c r="JIB35" s="178"/>
      <c r="JIC35" s="178"/>
      <c r="JID35" s="178"/>
      <c r="JIE35" s="178"/>
      <c r="JIF35" s="178"/>
      <c r="JIG35" s="178"/>
      <c r="JIH35" s="178"/>
      <c r="JII35" s="178"/>
      <c r="JIJ35" s="178"/>
      <c r="JIK35" s="178"/>
      <c r="JIL35" s="178"/>
      <c r="JIM35" s="178"/>
      <c r="JIN35" s="178"/>
      <c r="JIO35" s="178"/>
      <c r="JIP35" s="178"/>
      <c r="JIQ35" s="178"/>
      <c r="JIR35" s="178"/>
      <c r="JIS35" s="178"/>
      <c r="JIT35" s="178"/>
      <c r="JIU35" s="178"/>
      <c r="JIV35" s="178"/>
      <c r="JIW35" s="178"/>
      <c r="JIX35" s="178"/>
      <c r="JIY35" s="178"/>
      <c r="JIZ35" s="178"/>
      <c r="JJA35" s="178"/>
      <c r="JJB35" s="178"/>
      <c r="JJC35" s="178"/>
      <c r="JJD35" s="178"/>
      <c r="JJE35" s="178"/>
      <c r="JJF35" s="178"/>
      <c r="JJG35" s="178"/>
      <c r="JJH35" s="178"/>
      <c r="JJI35" s="178"/>
      <c r="JJJ35" s="178"/>
      <c r="JJK35" s="178"/>
      <c r="JJL35" s="178"/>
      <c r="JJM35" s="178"/>
      <c r="JJN35" s="178"/>
      <c r="JJO35" s="178"/>
      <c r="JJP35" s="178"/>
      <c r="JJQ35" s="178"/>
      <c r="JJR35" s="178"/>
      <c r="JJS35" s="178"/>
      <c r="JJT35" s="178"/>
      <c r="JJU35" s="178"/>
      <c r="JJV35" s="178"/>
      <c r="JJW35" s="178"/>
      <c r="JJX35" s="178"/>
      <c r="JJY35" s="178"/>
      <c r="JJZ35" s="178"/>
      <c r="JKA35" s="178"/>
      <c r="JKB35" s="178"/>
      <c r="JKC35" s="178"/>
      <c r="JKD35" s="178"/>
      <c r="JKE35" s="178"/>
      <c r="JKF35" s="178"/>
      <c r="JKG35" s="178"/>
      <c r="JKH35" s="178"/>
      <c r="JKI35" s="178"/>
      <c r="JKJ35" s="178"/>
      <c r="JKK35" s="178"/>
      <c r="JKL35" s="178"/>
      <c r="JKM35" s="178"/>
      <c r="JKN35" s="178"/>
      <c r="JKO35" s="178"/>
      <c r="JKP35" s="178"/>
      <c r="JKQ35" s="178"/>
      <c r="JKR35" s="178"/>
      <c r="JKS35" s="178"/>
      <c r="JKT35" s="178"/>
      <c r="JKU35" s="178"/>
      <c r="JKV35" s="178"/>
      <c r="JKW35" s="178"/>
      <c r="JKX35" s="178"/>
      <c r="JKY35" s="178"/>
      <c r="JKZ35" s="178"/>
      <c r="JLA35" s="178"/>
      <c r="JLB35" s="178"/>
      <c r="JLC35" s="178"/>
      <c r="JLD35" s="178"/>
      <c r="JLE35" s="178"/>
      <c r="JLF35" s="178"/>
      <c r="JLG35" s="178"/>
      <c r="JLH35" s="178"/>
      <c r="JLI35" s="178"/>
      <c r="JLJ35" s="178"/>
      <c r="JLK35" s="178"/>
      <c r="JLL35" s="178"/>
      <c r="JLM35" s="178"/>
      <c r="JLN35" s="178"/>
      <c r="JLO35" s="178"/>
      <c r="JLP35" s="178"/>
      <c r="JLQ35" s="178"/>
      <c r="JLR35" s="178"/>
      <c r="JLS35" s="178"/>
      <c r="JLT35" s="178"/>
      <c r="JLU35" s="178"/>
      <c r="JLV35" s="178"/>
      <c r="JLW35" s="178"/>
      <c r="JLX35" s="178"/>
      <c r="JLY35" s="178"/>
      <c r="JLZ35" s="178"/>
      <c r="JMA35" s="178"/>
      <c r="JMB35" s="178"/>
      <c r="JMC35" s="178"/>
      <c r="JMD35" s="178"/>
      <c r="JME35" s="178"/>
      <c r="JMF35" s="178"/>
      <c r="JMG35" s="178"/>
      <c r="JMH35" s="178"/>
      <c r="JMI35" s="178"/>
      <c r="JMJ35" s="178"/>
      <c r="JMK35" s="178"/>
      <c r="JML35" s="178"/>
      <c r="JMM35" s="178"/>
      <c r="JMN35" s="178"/>
      <c r="JMO35" s="178"/>
      <c r="JMP35" s="178"/>
      <c r="JMQ35" s="178"/>
      <c r="JMR35" s="178"/>
      <c r="JMS35" s="178"/>
      <c r="JMT35" s="178"/>
      <c r="JMU35" s="178"/>
      <c r="JMV35" s="178"/>
      <c r="JMW35" s="178"/>
      <c r="JMX35" s="178"/>
      <c r="JMY35" s="178"/>
      <c r="JMZ35" s="178"/>
      <c r="JNA35" s="178"/>
      <c r="JNB35" s="178"/>
      <c r="JNC35" s="178"/>
      <c r="JND35" s="178"/>
      <c r="JNE35" s="178"/>
      <c r="JNF35" s="178"/>
      <c r="JNG35" s="178"/>
      <c r="JNH35" s="178"/>
      <c r="JNI35" s="178"/>
      <c r="JNJ35" s="178"/>
      <c r="JNK35" s="178"/>
      <c r="JNL35" s="178"/>
      <c r="JNM35" s="178"/>
      <c r="JNN35" s="178"/>
      <c r="JNO35" s="178"/>
      <c r="JNP35" s="178"/>
      <c r="JNQ35" s="178"/>
      <c r="JNR35" s="178"/>
      <c r="JNS35" s="178"/>
      <c r="JNT35" s="178"/>
      <c r="JNU35" s="178"/>
      <c r="JNV35" s="178"/>
      <c r="JNW35" s="178"/>
      <c r="JNX35" s="178"/>
      <c r="JNY35" s="178"/>
      <c r="JNZ35" s="178"/>
      <c r="JOA35" s="178"/>
      <c r="JOB35" s="178"/>
      <c r="JOC35" s="178"/>
      <c r="JOD35" s="178"/>
      <c r="JOE35" s="178"/>
      <c r="JOF35" s="178"/>
      <c r="JOG35" s="178"/>
      <c r="JOH35" s="178"/>
      <c r="JOI35" s="178"/>
      <c r="JOJ35" s="178"/>
      <c r="JOK35" s="178"/>
      <c r="JOM35" s="178"/>
      <c r="JON35" s="178"/>
      <c r="JOO35" s="178"/>
      <c r="JOP35" s="178"/>
      <c r="JOQ35" s="178"/>
      <c r="JOR35" s="178"/>
      <c r="JOS35" s="178"/>
      <c r="JOT35" s="178"/>
      <c r="JOU35" s="178"/>
      <c r="JOV35" s="178"/>
      <c r="JOW35" s="178"/>
      <c r="JOX35" s="178"/>
      <c r="JOY35" s="178"/>
      <c r="JOZ35" s="178"/>
      <c r="JPA35" s="178"/>
      <c r="JPB35" s="178"/>
      <c r="JPC35" s="178"/>
      <c r="JPD35" s="178"/>
      <c r="JPE35" s="178"/>
      <c r="JPF35" s="178"/>
      <c r="JPG35" s="178"/>
      <c r="JPH35" s="178"/>
      <c r="JPI35" s="178"/>
      <c r="JPJ35" s="178"/>
      <c r="JPK35" s="178"/>
      <c r="JPL35" s="178"/>
      <c r="JPM35" s="178"/>
      <c r="JPN35" s="178"/>
      <c r="JPO35" s="178"/>
      <c r="JPP35" s="178"/>
      <c r="JPQ35" s="178"/>
      <c r="JPR35" s="178"/>
      <c r="JPS35" s="178"/>
      <c r="JPT35" s="178"/>
      <c r="JPU35" s="178"/>
      <c r="JPV35" s="178"/>
      <c r="JPW35" s="178"/>
      <c r="JPX35" s="178"/>
      <c r="JPY35" s="178"/>
      <c r="JPZ35" s="178"/>
      <c r="JQA35" s="178"/>
      <c r="JQB35" s="178"/>
      <c r="JQC35" s="178"/>
      <c r="JQD35" s="178"/>
      <c r="JQE35" s="178"/>
      <c r="JQF35" s="178"/>
      <c r="JQG35" s="178"/>
      <c r="JQH35" s="178"/>
      <c r="JQI35" s="178"/>
      <c r="JQJ35" s="178"/>
      <c r="JQK35" s="178"/>
      <c r="JQL35" s="178"/>
      <c r="JQM35" s="178"/>
      <c r="JQN35" s="178"/>
      <c r="JQO35" s="178"/>
      <c r="JQP35" s="178"/>
      <c r="JQQ35" s="178"/>
      <c r="JQR35" s="178"/>
      <c r="JQS35" s="178"/>
      <c r="JQT35" s="178"/>
      <c r="JQU35" s="178"/>
      <c r="JQV35" s="178"/>
      <c r="JQW35" s="178"/>
      <c r="JQX35" s="178"/>
      <c r="JQY35" s="178"/>
      <c r="JQZ35" s="178"/>
      <c r="JRA35" s="178"/>
      <c r="JRB35" s="178"/>
      <c r="JRC35" s="178"/>
      <c r="JRD35" s="178"/>
      <c r="JRE35" s="178"/>
      <c r="JRF35" s="178"/>
      <c r="JRG35" s="178"/>
      <c r="JRH35" s="178"/>
      <c r="JRI35" s="178"/>
      <c r="JRJ35" s="178"/>
      <c r="JRK35" s="178"/>
      <c r="JRL35" s="178"/>
      <c r="JRM35" s="178"/>
      <c r="JRN35" s="178"/>
      <c r="JRO35" s="178"/>
      <c r="JRP35" s="178"/>
      <c r="JRQ35" s="178"/>
      <c r="JRR35" s="178"/>
      <c r="JRS35" s="178"/>
      <c r="JRT35" s="178"/>
      <c r="JRU35" s="178"/>
      <c r="JRV35" s="178"/>
      <c r="JRW35" s="178"/>
      <c r="JRX35" s="178"/>
      <c r="JRY35" s="178"/>
      <c r="JRZ35" s="178"/>
      <c r="JSA35" s="178"/>
      <c r="JSB35" s="178"/>
      <c r="JSC35" s="178"/>
      <c r="JSD35" s="178"/>
      <c r="JSE35" s="178"/>
      <c r="JSF35" s="178"/>
      <c r="JSG35" s="178"/>
      <c r="JSH35" s="178"/>
      <c r="JSI35" s="178"/>
      <c r="JSJ35" s="178"/>
      <c r="JSK35" s="178"/>
      <c r="JSL35" s="178"/>
      <c r="JSM35" s="178"/>
      <c r="JSN35" s="178"/>
      <c r="JSO35" s="178"/>
      <c r="JSP35" s="178"/>
      <c r="JSQ35" s="178"/>
      <c r="JSR35" s="178"/>
      <c r="JSS35" s="178"/>
      <c r="JST35" s="178"/>
      <c r="JSU35" s="178"/>
      <c r="JSV35" s="178"/>
      <c r="JSW35" s="178"/>
      <c r="JSX35" s="178"/>
      <c r="JSY35" s="178"/>
      <c r="JSZ35" s="178"/>
      <c r="JTA35" s="178"/>
      <c r="JTB35" s="178"/>
      <c r="JTC35" s="178"/>
      <c r="JTD35" s="178"/>
      <c r="JTE35" s="178"/>
      <c r="JTF35" s="178"/>
      <c r="JTG35" s="178"/>
      <c r="JTH35" s="178"/>
      <c r="JTI35" s="178"/>
      <c r="JTJ35" s="178"/>
      <c r="JTK35" s="178"/>
      <c r="JTL35" s="178"/>
      <c r="JTM35" s="178"/>
      <c r="JTN35" s="178"/>
      <c r="JTO35" s="178"/>
      <c r="JTP35" s="178"/>
      <c r="JTQ35" s="178"/>
      <c r="JTR35" s="178"/>
      <c r="JTS35" s="178"/>
      <c r="JTT35" s="178"/>
      <c r="JTU35" s="178"/>
      <c r="JTV35" s="178"/>
      <c r="JTW35" s="178"/>
      <c r="JTX35" s="178"/>
      <c r="JTY35" s="178"/>
      <c r="JTZ35" s="178"/>
      <c r="JUA35" s="178"/>
      <c r="JUB35" s="178"/>
      <c r="JUC35" s="178"/>
      <c r="JUD35" s="178"/>
      <c r="JUE35" s="178"/>
      <c r="JUF35" s="178"/>
      <c r="JUG35" s="178"/>
      <c r="JUH35" s="178"/>
      <c r="JUI35" s="178"/>
      <c r="JUJ35" s="178"/>
      <c r="JUK35" s="178"/>
      <c r="JUL35" s="178"/>
      <c r="JUM35" s="178"/>
      <c r="JUN35" s="178"/>
      <c r="JUO35" s="178"/>
      <c r="JUP35" s="178"/>
      <c r="JUQ35" s="178"/>
      <c r="JUR35" s="178"/>
      <c r="JUS35" s="178"/>
      <c r="JUT35" s="178"/>
      <c r="JUU35" s="178"/>
      <c r="JUV35" s="178"/>
      <c r="JUW35" s="178"/>
      <c r="JUX35" s="178"/>
      <c r="JUY35" s="178"/>
      <c r="JUZ35" s="178"/>
      <c r="JVA35" s="178"/>
      <c r="JVB35" s="178"/>
      <c r="JVC35" s="178"/>
      <c r="JVD35" s="178"/>
      <c r="JVE35" s="178"/>
      <c r="JVF35" s="178"/>
      <c r="JVG35" s="178"/>
      <c r="JVH35" s="178"/>
      <c r="JVI35" s="178"/>
      <c r="JVJ35" s="178"/>
      <c r="JVK35" s="178"/>
      <c r="JVL35" s="178"/>
      <c r="JVM35" s="178"/>
      <c r="JVN35" s="178"/>
      <c r="JVO35" s="178"/>
      <c r="JVP35" s="178"/>
      <c r="JVQ35" s="178"/>
      <c r="JVR35" s="178"/>
      <c r="JVS35" s="178"/>
      <c r="JVT35" s="178"/>
      <c r="JVU35" s="178"/>
      <c r="JVV35" s="178"/>
      <c r="JVW35" s="178"/>
      <c r="JVX35" s="178"/>
      <c r="JVY35" s="178"/>
      <c r="JVZ35" s="178"/>
      <c r="JWA35" s="178"/>
      <c r="JWB35" s="178"/>
      <c r="JWC35" s="178"/>
      <c r="JWD35" s="178"/>
      <c r="JWE35" s="178"/>
      <c r="JWF35" s="178"/>
      <c r="JWG35" s="178"/>
      <c r="JWH35" s="178"/>
      <c r="JWI35" s="178"/>
      <c r="JWJ35" s="178"/>
      <c r="JWK35" s="178"/>
      <c r="JWL35" s="178"/>
      <c r="JWM35" s="178"/>
      <c r="JWN35" s="178"/>
      <c r="JWO35" s="178"/>
      <c r="JWP35" s="178"/>
      <c r="JWQ35" s="178"/>
      <c r="JWR35" s="178"/>
      <c r="JWS35" s="178"/>
      <c r="JWT35" s="178"/>
      <c r="JWU35" s="178"/>
      <c r="JWV35" s="178"/>
      <c r="JWW35" s="178"/>
      <c r="JWX35" s="178"/>
      <c r="JWY35" s="178"/>
      <c r="JWZ35" s="178"/>
      <c r="JXA35" s="178"/>
      <c r="JXB35" s="178"/>
      <c r="JXC35" s="178"/>
      <c r="JXD35" s="178"/>
      <c r="JXE35" s="178"/>
      <c r="JXF35" s="178"/>
      <c r="JXG35" s="178"/>
      <c r="JXH35" s="178"/>
      <c r="JXI35" s="178"/>
      <c r="JXJ35" s="178"/>
      <c r="JXK35" s="178"/>
      <c r="JXL35" s="178"/>
      <c r="JXM35" s="178"/>
      <c r="JXN35" s="178"/>
      <c r="JXO35" s="178"/>
      <c r="JXP35" s="178"/>
      <c r="JXQ35" s="178"/>
      <c r="JXR35" s="178"/>
      <c r="JXS35" s="178"/>
      <c r="JXT35" s="178"/>
      <c r="JXU35" s="178"/>
      <c r="JXV35" s="178"/>
      <c r="JXW35" s="178"/>
      <c r="JXX35" s="178"/>
      <c r="JXY35" s="178"/>
      <c r="JXZ35" s="178"/>
      <c r="JYA35" s="178"/>
      <c r="JYB35" s="178"/>
      <c r="JYC35" s="178"/>
      <c r="JYD35" s="178"/>
      <c r="JYE35" s="178"/>
      <c r="JYF35" s="178"/>
      <c r="JYG35" s="178"/>
      <c r="JYI35" s="178"/>
      <c r="JYJ35" s="178"/>
      <c r="JYK35" s="178"/>
      <c r="JYL35" s="178"/>
      <c r="JYM35" s="178"/>
      <c r="JYN35" s="178"/>
      <c r="JYO35" s="178"/>
      <c r="JYP35" s="178"/>
      <c r="JYQ35" s="178"/>
      <c r="JYR35" s="178"/>
      <c r="JYS35" s="178"/>
      <c r="JYT35" s="178"/>
      <c r="JYU35" s="178"/>
      <c r="JYV35" s="178"/>
      <c r="JYW35" s="178"/>
      <c r="JYX35" s="178"/>
      <c r="JYY35" s="178"/>
      <c r="JYZ35" s="178"/>
      <c r="JZA35" s="178"/>
      <c r="JZB35" s="178"/>
      <c r="JZC35" s="178"/>
      <c r="JZD35" s="178"/>
      <c r="JZE35" s="178"/>
      <c r="JZF35" s="178"/>
      <c r="JZG35" s="178"/>
      <c r="JZH35" s="178"/>
      <c r="JZI35" s="178"/>
      <c r="JZJ35" s="178"/>
      <c r="JZK35" s="178"/>
      <c r="JZL35" s="178"/>
      <c r="JZM35" s="178"/>
      <c r="JZN35" s="178"/>
      <c r="JZO35" s="178"/>
      <c r="JZP35" s="178"/>
      <c r="JZQ35" s="178"/>
      <c r="JZR35" s="178"/>
      <c r="JZS35" s="178"/>
      <c r="JZT35" s="178"/>
      <c r="JZU35" s="178"/>
      <c r="JZV35" s="178"/>
      <c r="JZW35" s="178"/>
      <c r="JZX35" s="178"/>
      <c r="JZY35" s="178"/>
      <c r="JZZ35" s="178"/>
      <c r="KAA35" s="178"/>
      <c r="KAB35" s="178"/>
      <c r="KAC35" s="178"/>
      <c r="KAD35" s="178"/>
      <c r="KAE35" s="178"/>
      <c r="KAF35" s="178"/>
      <c r="KAG35" s="178"/>
      <c r="KAH35" s="178"/>
      <c r="KAI35" s="178"/>
      <c r="KAJ35" s="178"/>
      <c r="KAK35" s="178"/>
      <c r="KAL35" s="178"/>
      <c r="KAM35" s="178"/>
      <c r="KAN35" s="178"/>
      <c r="KAO35" s="178"/>
      <c r="KAP35" s="178"/>
      <c r="KAQ35" s="178"/>
      <c r="KAR35" s="178"/>
      <c r="KAS35" s="178"/>
      <c r="KAT35" s="178"/>
      <c r="KAU35" s="178"/>
      <c r="KAV35" s="178"/>
      <c r="KAW35" s="178"/>
      <c r="KAX35" s="178"/>
      <c r="KAY35" s="178"/>
      <c r="KAZ35" s="178"/>
      <c r="KBA35" s="178"/>
      <c r="KBB35" s="178"/>
      <c r="KBC35" s="178"/>
      <c r="KBD35" s="178"/>
      <c r="KBE35" s="178"/>
      <c r="KBF35" s="178"/>
      <c r="KBG35" s="178"/>
      <c r="KBH35" s="178"/>
      <c r="KBI35" s="178"/>
      <c r="KBJ35" s="178"/>
      <c r="KBK35" s="178"/>
      <c r="KBL35" s="178"/>
      <c r="KBM35" s="178"/>
      <c r="KBN35" s="178"/>
      <c r="KBO35" s="178"/>
      <c r="KBP35" s="178"/>
      <c r="KBQ35" s="178"/>
      <c r="KBR35" s="178"/>
      <c r="KBS35" s="178"/>
      <c r="KBT35" s="178"/>
      <c r="KBU35" s="178"/>
      <c r="KBV35" s="178"/>
      <c r="KBW35" s="178"/>
      <c r="KBX35" s="178"/>
      <c r="KBY35" s="178"/>
      <c r="KBZ35" s="178"/>
      <c r="KCA35" s="178"/>
      <c r="KCB35" s="178"/>
      <c r="KCC35" s="178"/>
      <c r="KCD35" s="178"/>
      <c r="KCE35" s="178"/>
      <c r="KCF35" s="178"/>
      <c r="KCG35" s="178"/>
      <c r="KCH35" s="178"/>
      <c r="KCI35" s="178"/>
      <c r="KCJ35" s="178"/>
      <c r="KCK35" s="178"/>
      <c r="KCL35" s="178"/>
      <c r="KCM35" s="178"/>
      <c r="KCN35" s="178"/>
      <c r="KCO35" s="178"/>
      <c r="KCP35" s="178"/>
      <c r="KCQ35" s="178"/>
      <c r="KCR35" s="178"/>
      <c r="KCS35" s="178"/>
      <c r="KCT35" s="178"/>
      <c r="KCU35" s="178"/>
      <c r="KCV35" s="178"/>
      <c r="KCW35" s="178"/>
      <c r="KCX35" s="178"/>
      <c r="KCY35" s="178"/>
      <c r="KCZ35" s="178"/>
      <c r="KDA35" s="178"/>
      <c r="KDB35" s="178"/>
      <c r="KDC35" s="178"/>
      <c r="KDD35" s="178"/>
      <c r="KDE35" s="178"/>
      <c r="KDF35" s="178"/>
      <c r="KDG35" s="178"/>
      <c r="KDH35" s="178"/>
      <c r="KDI35" s="178"/>
      <c r="KDJ35" s="178"/>
      <c r="KDK35" s="178"/>
      <c r="KDL35" s="178"/>
      <c r="KDM35" s="178"/>
      <c r="KDN35" s="178"/>
      <c r="KDO35" s="178"/>
      <c r="KDP35" s="178"/>
      <c r="KDQ35" s="178"/>
      <c r="KDR35" s="178"/>
      <c r="KDS35" s="178"/>
      <c r="KDT35" s="178"/>
      <c r="KDU35" s="178"/>
      <c r="KDV35" s="178"/>
      <c r="KDW35" s="178"/>
      <c r="KDX35" s="178"/>
      <c r="KDY35" s="178"/>
      <c r="KDZ35" s="178"/>
      <c r="KEA35" s="178"/>
      <c r="KEB35" s="178"/>
      <c r="KEC35" s="178"/>
      <c r="KED35" s="178"/>
      <c r="KEE35" s="178"/>
      <c r="KEF35" s="178"/>
      <c r="KEG35" s="178"/>
      <c r="KEH35" s="178"/>
      <c r="KEI35" s="178"/>
      <c r="KEJ35" s="178"/>
      <c r="KEK35" s="178"/>
      <c r="KEL35" s="178"/>
      <c r="KEM35" s="178"/>
      <c r="KEN35" s="178"/>
      <c r="KEO35" s="178"/>
      <c r="KEP35" s="178"/>
      <c r="KEQ35" s="178"/>
      <c r="KER35" s="178"/>
      <c r="KES35" s="178"/>
      <c r="KET35" s="178"/>
      <c r="KEU35" s="178"/>
      <c r="KEV35" s="178"/>
      <c r="KEW35" s="178"/>
      <c r="KEX35" s="178"/>
      <c r="KEY35" s="178"/>
      <c r="KEZ35" s="178"/>
      <c r="KFA35" s="178"/>
      <c r="KFB35" s="178"/>
      <c r="KFC35" s="178"/>
      <c r="KFD35" s="178"/>
      <c r="KFE35" s="178"/>
      <c r="KFF35" s="178"/>
      <c r="KFG35" s="178"/>
      <c r="KFH35" s="178"/>
      <c r="KFI35" s="178"/>
      <c r="KFJ35" s="178"/>
      <c r="KFK35" s="178"/>
      <c r="KFL35" s="178"/>
      <c r="KFM35" s="178"/>
      <c r="KFN35" s="178"/>
      <c r="KFO35" s="178"/>
      <c r="KFP35" s="178"/>
      <c r="KFQ35" s="178"/>
      <c r="KFR35" s="178"/>
      <c r="KFS35" s="178"/>
      <c r="KFT35" s="178"/>
      <c r="KFU35" s="178"/>
      <c r="KFV35" s="178"/>
      <c r="KFW35" s="178"/>
      <c r="KFX35" s="178"/>
      <c r="KFY35" s="178"/>
      <c r="KFZ35" s="178"/>
      <c r="KGA35" s="178"/>
      <c r="KGB35" s="178"/>
      <c r="KGC35" s="178"/>
      <c r="KGD35" s="178"/>
      <c r="KGE35" s="178"/>
      <c r="KGF35" s="178"/>
      <c r="KGG35" s="178"/>
      <c r="KGH35" s="178"/>
      <c r="KGI35" s="178"/>
      <c r="KGJ35" s="178"/>
      <c r="KGK35" s="178"/>
      <c r="KGL35" s="178"/>
      <c r="KGM35" s="178"/>
      <c r="KGN35" s="178"/>
      <c r="KGO35" s="178"/>
      <c r="KGP35" s="178"/>
      <c r="KGQ35" s="178"/>
      <c r="KGR35" s="178"/>
      <c r="KGS35" s="178"/>
      <c r="KGT35" s="178"/>
      <c r="KGU35" s="178"/>
      <c r="KGV35" s="178"/>
      <c r="KGW35" s="178"/>
      <c r="KGX35" s="178"/>
      <c r="KGY35" s="178"/>
      <c r="KGZ35" s="178"/>
      <c r="KHA35" s="178"/>
      <c r="KHB35" s="178"/>
      <c r="KHC35" s="178"/>
      <c r="KHD35" s="178"/>
      <c r="KHE35" s="178"/>
      <c r="KHF35" s="178"/>
      <c r="KHG35" s="178"/>
      <c r="KHH35" s="178"/>
      <c r="KHI35" s="178"/>
      <c r="KHJ35" s="178"/>
      <c r="KHK35" s="178"/>
      <c r="KHL35" s="178"/>
      <c r="KHM35" s="178"/>
      <c r="KHN35" s="178"/>
      <c r="KHO35" s="178"/>
      <c r="KHP35" s="178"/>
      <c r="KHQ35" s="178"/>
      <c r="KHR35" s="178"/>
      <c r="KHS35" s="178"/>
      <c r="KHT35" s="178"/>
      <c r="KHU35" s="178"/>
      <c r="KHV35" s="178"/>
      <c r="KHW35" s="178"/>
      <c r="KHX35" s="178"/>
      <c r="KHY35" s="178"/>
      <c r="KHZ35" s="178"/>
      <c r="KIA35" s="178"/>
      <c r="KIB35" s="178"/>
      <c r="KIC35" s="178"/>
      <c r="KIE35" s="178"/>
      <c r="KIF35" s="178"/>
      <c r="KIG35" s="178"/>
      <c r="KIH35" s="178"/>
      <c r="KII35" s="178"/>
      <c r="KIJ35" s="178"/>
      <c r="KIK35" s="178"/>
      <c r="KIL35" s="178"/>
      <c r="KIM35" s="178"/>
      <c r="KIN35" s="178"/>
      <c r="KIO35" s="178"/>
      <c r="KIP35" s="178"/>
      <c r="KIQ35" s="178"/>
      <c r="KIR35" s="178"/>
      <c r="KIS35" s="178"/>
      <c r="KIT35" s="178"/>
      <c r="KIU35" s="178"/>
      <c r="KIV35" s="178"/>
      <c r="KIW35" s="178"/>
      <c r="KIX35" s="178"/>
      <c r="KIY35" s="178"/>
      <c r="KIZ35" s="178"/>
      <c r="KJA35" s="178"/>
      <c r="KJB35" s="178"/>
      <c r="KJC35" s="178"/>
      <c r="KJD35" s="178"/>
      <c r="KJE35" s="178"/>
      <c r="KJF35" s="178"/>
      <c r="KJG35" s="178"/>
      <c r="KJH35" s="178"/>
      <c r="KJI35" s="178"/>
      <c r="KJJ35" s="178"/>
      <c r="KJK35" s="178"/>
      <c r="KJL35" s="178"/>
      <c r="KJM35" s="178"/>
      <c r="KJN35" s="178"/>
      <c r="KJO35" s="178"/>
      <c r="KJP35" s="178"/>
      <c r="KJQ35" s="178"/>
      <c r="KJR35" s="178"/>
      <c r="KJS35" s="178"/>
      <c r="KJT35" s="178"/>
      <c r="KJU35" s="178"/>
      <c r="KJV35" s="178"/>
      <c r="KJW35" s="178"/>
      <c r="KJX35" s="178"/>
      <c r="KJY35" s="178"/>
      <c r="KJZ35" s="178"/>
      <c r="KKA35" s="178"/>
      <c r="KKB35" s="178"/>
      <c r="KKC35" s="178"/>
      <c r="KKD35" s="178"/>
      <c r="KKE35" s="178"/>
      <c r="KKF35" s="178"/>
      <c r="KKG35" s="178"/>
      <c r="KKH35" s="178"/>
      <c r="KKI35" s="178"/>
      <c r="KKJ35" s="178"/>
      <c r="KKK35" s="178"/>
      <c r="KKL35" s="178"/>
      <c r="KKM35" s="178"/>
      <c r="KKN35" s="178"/>
      <c r="KKO35" s="178"/>
      <c r="KKP35" s="178"/>
      <c r="KKQ35" s="178"/>
      <c r="KKR35" s="178"/>
      <c r="KKS35" s="178"/>
      <c r="KKT35" s="178"/>
      <c r="KKU35" s="178"/>
      <c r="KKV35" s="178"/>
      <c r="KKW35" s="178"/>
      <c r="KKX35" s="178"/>
      <c r="KKY35" s="178"/>
      <c r="KKZ35" s="178"/>
      <c r="KLA35" s="178"/>
      <c r="KLB35" s="178"/>
      <c r="KLC35" s="178"/>
      <c r="KLD35" s="178"/>
      <c r="KLE35" s="178"/>
      <c r="KLF35" s="178"/>
      <c r="KLG35" s="178"/>
      <c r="KLH35" s="178"/>
      <c r="KLI35" s="178"/>
      <c r="KLJ35" s="178"/>
      <c r="KLK35" s="178"/>
      <c r="KLL35" s="178"/>
      <c r="KLM35" s="178"/>
      <c r="KLN35" s="178"/>
      <c r="KLO35" s="178"/>
      <c r="KLP35" s="178"/>
      <c r="KLQ35" s="178"/>
      <c r="KLR35" s="178"/>
      <c r="KLS35" s="178"/>
      <c r="KLT35" s="178"/>
      <c r="KLU35" s="178"/>
      <c r="KLV35" s="178"/>
      <c r="KLW35" s="178"/>
      <c r="KLX35" s="178"/>
      <c r="KLY35" s="178"/>
      <c r="KLZ35" s="178"/>
      <c r="KMA35" s="178"/>
      <c r="KMB35" s="178"/>
      <c r="KMC35" s="178"/>
      <c r="KMD35" s="178"/>
      <c r="KME35" s="178"/>
      <c r="KMF35" s="178"/>
      <c r="KMG35" s="178"/>
      <c r="KMH35" s="178"/>
      <c r="KMI35" s="178"/>
      <c r="KMJ35" s="178"/>
      <c r="KMK35" s="178"/>
      <c r="KML35" s="178"/>
      <c r="KMM35" s="178"/>
      <c r="KMN35" s="178"/>
      <c r="KMO35" s="178"/>
      <c r="KMP35" s="178"/>
      <c r="KMQ35" s="178"/>
      <c r="KMR35" s="178"/>
      <c r="KMS35" s="178"/>
      <c r="KMT35" s="178"/>
      <c r="KMU35" s="178"/>
      <c r="KMV35" s="178"/>
      <c r="KMW35" s="178"/>
      <c r="KMX35" s="178"/>
      <c r="KMY35" s="178"/>
      <c r="KMZ35" s="178"/>
      <c r="KNA35" s="178"/>
      <c r="KNB35" s="178"/>
      <c r="KNC35" s="178"/>
      <c r="KND35" s="178"/>
      <c r="KNE35" s="178"/>
      <c r="KNF35" s="178"/>
      <c r="KNG35" s="178"/>
      <c r="KNH35" s="178"/>
      <c r="KNI35" s="178"/>
      <c r="KNJ35" s="178"/>
      <c r="KNK35" s="178"/>
      <c r="KNL35" s="178"/>
      <c r="KNM35" s="178"/>
      <c r="KNN35" s="178"/>
      <c r="KNO35" s="178"/>
      <c r="KNP35" s="178"/>
      <c r="KNQ35" s="178"/>
      <c r="KNR35" s="178"/>
      <c r="KNS35" s="178"/>
      <c r="KNT35" s="178"/>
      <c r="KNU35" s="178"/>
      <c r="KNV35" s="178"/>
      <c r="KNW35" s="178"/>
      <c r="KNX35" s="178"/>
      <c r="KNY35" s="178"/>
      <c r="KNZ35" s="178"/>
      <c r="KOA35" s="178"/>
      <c r="KOB35" s="178"/>
      <c r="KOC35" s="178"/>
      <c r="KOD35" s="178"/>
      <c r="KOE35" s="178"/>
      <c r="KOF35" s="178"/>
      <c r="KOG35" s="178"/>
      <c r="KOH35" s="178"/>
      <c r="KOI35" s="178"/>
      <c r="KOJ35" s="178"/>
      <c r="KOK35" s="178"/>
      <c r="KOL35" s="178"/>
      <c r="KOM35" s="178"/>
      <c r="KON35" s="178"/>
      <c r="KOO35" s="178"/>
      <c r="KOP35" s="178"/>
      <c r="KOQ35" s="178"/>
      <c r="KOR35" s="178"/>
      <c r="KOS35" s="178"/>
      <c r="KOT35" s="178"/>
      <c r="KOU35" s="178"/>
      <c r="KOV35" s="178"/>
      <c r="KOW35" s="178"/>
      <c r="KOX35" s="178"/>
      <c r="KOY35" s="178"/>
      <c r="KOZ35" s="178"/>
      <c r="KPA35" s="178"/>
      <c r="KPB35" s="178"/>
      <c r="KPC35" s="178"/>
      <c r="KPD35" s="178"/>
      <c r="KPE35" s="178"/>
      <c r="KPF35" s="178"/>
      <c r="KPG35" s="178"/>
      <c r="KPH35" s="178"/>
      <c r="KPI35" s="178"/>
      <c r="KPJ35" s="178"/>
      <c r="KPK35" s="178"/>
      <c r="KPL35" s="178"/>
      <c r="KPM35" s="178"/>
      <c r="KPN35" s="178"/>
      <c r="KPO35" s="178"/>
      <c r="KPP35" s="178"/>
      <c r="KPQ35" s="178"/>
      <c r="KPR35" s="178"/>
      <c r="KPS35" s="178"/>
      <c r="KPT35" s="178"/>
      <c r="KPU35" s="178"/>
      <c r="KPV35" s="178"/>
      <c r="KPW35" s="178"/>
      <c r="KPX35" s="178"/>
      <c r="KPY35" s="178"/>
      <c r="KPZ35" s="178"/>
      <c r="KQA35" s="178"/>
      <c r="KQB35" s="178"/>
      <c r="KQC35" s="178"/>
      <c r="KQD35" s="178"/>
      <c r="KQE35" s="178"/>
      <c r="KQF35" s="178"/>
      <c r="KQG35" s="178"/>
      <c r="KQH35" s="178"/>
      <c r="KQI35" s="178"/>
      <c r="KQJ35" s="178"/>
      <c r="KQK35" s="178"/>
      <c r="KQL35" s="178"/>
      <c r="KQM35" s="178"/>
      <c r="KQN35" s="178"/>
      <c r="KQO35" s="178"/>
      <c r="KQP35" s="178"/>
      <c r="KQQ35" s="178"/>
      <c r="KQR35" s="178"/>
      <c r="KQS35" s="178"/>
      <c r="KQT35" s="178"/>
      <c r="KQU35" s="178"/>
      <c r="KQV35" s="178"/>
      <c r="KQW35" s="178"/>
      <c r="KQX35" s="178"/>
      <c r="KQY35" s="178"/>
      <c r="KQZ35" s="178"/>
      <c r="KRA35" s="178"/>
      <c r="KRB35" s="178"/>
      <c r="KRC35" s="178"/>
      <c r="KRD35" s="178"/>
      <c r="KRE35" s="178"/>
      <c r="KRF35" s="178"/>
      <c r="KRG35" s="178"/>
      <c r="KRH35" s="178"/>
      <c r="KRI35" s="178"/>
      <c r="KRJ35" s="178"/>
      <c r="KRK35" s="178"/>
      <c r="KRL35" s="178"/>
      <c r="KRM35" s="178"/>
      <c r="KRN35" s="178"/>
      <c r="KRO35" s="178"/>
      <c r="KRP35" s="178"/>
      <c r="KRQ35" s="178"/>
      <c r="KRR35" s="178"/>
      <c r="KRS35" s="178"/>
      <c r="KRT35" s="178"/>
      <c r="KRU35" s="178"/>
      <c r="KRV35" s="178"/>
      <c r="KRW35" s="178"/>
      <c r="KRX35" s="178"/>
      <c r="KRY35" s="178"/>
      <c r="KSA35" s="178"/>
      <c r="KSB35" s="178"/>
      <c r="KSC35" s="178"/>
      <c r="KSD35" s="178"/>
      <c r="KSE35" s="178"/>
      <c r="KSF35" s="178"/>
      <c r="KSG35" s="178"/>
      <c r="KSH35" s="178"/>
      <c r="KSI35" s="178"/>
      <c r="KSJ35" s="178"/>
      <c r="KSK35" s="178"/>
      <c r="KSL35" s="178"/>
      <c r="KSM35" s="178"/>
      <c r="KSN35" s="178"/>
      <c r="KSO35" s="178"/>
      <c r="KSP35" s="178"/>
      <c r="KSQ35" s="178"/>
      <c r="KSR35" s="178"/>
      <c r="KSS35" s="178"/>
      <c r="KST35" s="178"/>
      <c r="KSU35" s="178"/>
      <c r="KSV35" s="178"/>
      <c r="KSW35" s="178"/>
      <c r="KSX35" s="178"/>
      <c r="KSY35" s="178"/>
      <c r="KSZ35" s="178"/>
      <c r="KTA35" s="178"/>
      <c r="KTB35" s="178"/>
      <c r="KTC35" s="178"/>
      <c r="KTD35" s="178"/>
      <c r="KTE35" s="178"/>
      <c r="KTF35" s="178"/>
      <c r="KTG35" s="178"/>
      <c r="KTH35" s="178"/>
      <c r="KTI35" s="178"/>
      <c r="KTJ35" s="178"/>
      <c r="KTK35" s="178"/>
      <c r="KTL35" s="178"/>
      <c r="KTM35" s="178"/>
      <c r="KTN35" s="178"/>
      <c r="KTO35" s="178"/>
      <c r="KTP35" s="178"/>
      <c r="KTQ35" s="178"/>
      <c r="KTR35" s="178"/>
      <c r="KTS35" s="178"/>
      <c r="KTT35" s="178"/>
      <c r="KTU35" s="178"/>
      <c r="KTV35" s="178"/>
      <c r="KTW35" s="178"/>
      <c r="KTX35" s="178"/>
      <c r="KTY35" s="178"/>
      <c r="KTZ35" s="178"/>
      <c r="KUA35" s="178"/>
      <c r="KUB35" s="178"/>
      <c r="KUC35" s="178"/>
      <c r="KUD35" s="178"/>
      <c r="KUE35" s="178"/>
      <c r="KUF35" s="178"/>
      <c r="KUG35" s="178"/>
      <c r="KUH35" s="178"/>
      <c r="KUI35" s="178"/>
      <c r="KUJ35" s="178"/>
      <c r="KUK35" s="178"/>
      <c r="KUL35" s="178"/>
      <c r="KUM35" s="178"/>
      <c r="KUN35" s="178"/>
      <c r="KUO35" s="178"/>
      <c r="KUP35" s="178"/>
      <c r="KUQ35" s="178"/>
      <c r="KUR35" s="178"/>
      <c r="KUS35" s="178"/>
      <c r="KUT35" s="178"/>
      <c r="KUU35" s="178"/>
      <c r="KUV35" s="178"/>
      <c r="KUW35" s="178"/>
      <c r="KUX35" s="178"/>
      <c r="KUY35" s="178"/>
      <c r="KUZ35" s="178"/>
      <c r="KVA35" s="178"/>
      <c r="KVB35" s="178"/>
      <c r="KVC35" s="178"/>
      <c r="KVD35" s="178"/>
      <c r="KVE35" s="178"/>
      <c r="KVF35" s="178"/>
      <c r="KVG35" s="178"/>
      <c r="KVH35" s="178"/>
      <c r="KVI35" s="178"/>
      <c r="KVJ35" s="178"/>
      <c r="KVK35" s="178"/>
      <c r="KVL35" s="178"/>
      <c r="KVM35" s="178"/>
      <c r="KVN35" s="178"/>
      <c r="KVO35" s="178"/>
      <c r="KVP35" s="178"/>
      <c r="KVQ35" s="178"/>
      <c r="KVR35" s="178"/>
      <c r="KVS35" s="178"/>
      <c r="KVT35" s="178"/>
      <c r="KVU35" s="178"/>
      <c r="KVV35" s="178"/>
      <c r="KVW35" s="178"/>
      <c r="KVX35" s="178"/>
      <c r="KVY35" s="178"/>
      <c r="KVZ35" s="178"/>
      <c r="KWA35" s="178"/>
      <c r="KWB35" s="178"/>
      <c r="KWC35" s="178"/>
      <c r="KWD35" s="178"/>
      <c r="KWE35" s="178"/>
      <c r="KWF35" s="178"/>
      <c r="KWG35" s="178"/>
      <c r="KWH35" s="178"/>
      <c r="KWI35" s="178"/>
      <c r="KWJ35" s="178"/>
      <c r="KWK35" s="178"/>
      <c r="KWL35" s="178"/>
      <c r="KWM35" s="178"/>
      <c r="KWN35" s="178"/>
      <c r="KWO35" s="178"/>
      <c r="KWP35" s="178"/>
      <c r="KWQ35" s="178"/>
      <c r="KWR35" s="178"/>
      <c r="KWS35" s="178"/>
      <c r="KWT35" s="178"/>
      <c r="KWU35" s="178"/>
      <c r="KWV35" s="178"/>
      <c r="KWW35" s="178"/>
      <c r="KWX35" s="178"/>
      <c r="KWY35" s="178"/>
      <c r="KWZ35" s="178"/>
      <c r="KXA35" s="178"/>
      <c r="KXB35" s="178"/>
      <c r="KXC35" s="178"/>
      <c r="KXD35" s="178"/>
      <c r="KXE35" s="178"/>
      <c r="KXF35" s="178"/>
      <c r="KXG35" s="178"/>
      <c r="KXH35" s="178"/>
      <c r="KXI35" s="178"/>
      <c r="KXJ35" s="178"/>
      <c r="KXK35" s="178"/>
      <c r="KXL35" s="178"/>
      <c r="KXM35" s="178"/>
      <c r="KXN35" s="178"/>
      <c r="KXO35" s="178"/>
      <c r="KXP35" s="178"/>
      <c r="KXQ35" s="178"/>
      <c r="KXR35" s="178"/>
      <c r="KXS35" s="178"/>
      <c r="KXT35" s="178"/>
      <c r="KXU35" s="178"/>
      <c r="KXV35" s="178"/>
      <c r="KXW35" s="178"/>
      <c r="KXX35" s="178"/>
      <c r="KXY35" s="178"/>
      <c r="KXZ35" s="178"/>
      <c r="KYA35" s="178"/>
      <c r="KYB35" s="178"/>
      <c r="KYC35" s="178"/>
      <c r="KYD35" s="178"/>
      <c r="KYE35" s="178"/>
      <c r="KYF35" s="178"/>
      <c r="KYG35" s="178"/>
      <c r="KYH35" s="178"/>
      <c r="KYI35" s="178"/>
      <c r="KYJ35" s="178"/>
      <c r="KYK35" s="178"/>
      <c r="KYL35" s="178"/>
      <c r="KYM35" s="178"/>
      <c r="KYN35" s="178"/>
      <c r="KYO35" s="178"/>
      <c r="KYP35" s="178"/>
      <c r="KYQ35" s="178"/>
      <c r="KYR35" s="178"/>
      <c r="KYS35" s="178"/>
      <c r="KYT35" s="178"/>
      <c r="KYU35" s="178"/>
      <c r="KYV35" s="178"/>
      <c r="KYW35" s="178"/>
      <c r="KYX35" s="178"/>
      <c r="KYY35" s="178"/>
      <c r="KYZ35" s="178"/>
      <c r="KZA35" s="178"/>
      <c r="KZB35" s="178"/>
      <c r="KZC35" s="178"/>
      <c r="KZD35" s="178"/>
      <c r="KZE35" s="178"/>
      <c r="KZF35" s="178"/>
      <c r="KZG35" s="178"/>
      <c r="KZH35" s="178"/>
      <c r="KZI35" s="178"/>
      <c r="KZJ35" s="178"/>
      <c r="KZK35" s="178"/>
      <c r="KZL35" s="178"/>
      <c r="KZM35" s="178"/>
      <c r="KZN35" s="178"/>
      <c r="KZO35" s="178"/>
      <c r="KZP35" s="178"/>
      <c r="KZQ35" s="178"/>
      <c r="KZR35" s="178"/>
      <c r="KZS35" s="178"/>
      <c r="KZT35" s="178"/>
      <c r="KZU35" s="178"/>
      <c r="KZV35" s="178"/>
      <c r="KZW35" s="178"/>
      <c r="KZX35" s="178"/>
      <c r="KZY35" s="178"/>
      <c r="KZZ35" s="178"/>
      <c r="LAA35" s="178"/>
      <c r="LAB35" s="178"/>
      <c r="LAC35" s="178"/>
      <c r="LAD35" s="178"/>
      <c r="LAE35" s="178"/>
      <c r="LAF35" s="178"/>
      <c r="LAG35" s="178"/>
      <c r="LAH35" s="178"/>
      <c r="LAI35" s="178"/>
      <c r="LAJ35" s="178"/>
      <c r="LAK35" s="178"/>
      <c r="LAL35" s="178"/>
      <c r="LAM35" s="178"/>
      <c r="LAN35" s="178"/>
      <c r="LAO35" s="178"/>
      <c r="LAP35" s="178"/>
      <c r="LAQ35" s="178"/>
      <c r="LAR35" s="178"/>
      <c r="LAS35" s="178"/>
      <c r="LAT35" s="178"/>
      <c r="LAU35" s="178"/>
      <c r="LAV35" s="178"/>
      <c r="LAW35" s="178"/>
      <c r="LAX35" s="178"/>
      <c r="LAY35" s="178"/>
      <c r="LAZ35" s="178"/>
      <c r="LBA35" s="178"/>
      <c r="LBB35" s="178"/>
      <c r="LBC35" s="178"/>
      <c r="LBD35" s="178"/>
      <c r="LBE35" s="178"/>
      <c r="LBF35" s="178"/>
      <c r="LBG35" s="178"/>
      <c r="LBH35" s="178"/>
      <c r="LBI35" s="178"/>
      <c r="LBJ35" s="178"/>
      <c r="LBK35" s="178"/>
      <c r="LBL35" s="178"/>
      <c r="LBM35" s="178"/>
      <c r="LBN35" s="178"/>
      <c r="LBO35" s="178"/>
      <c r="LBP35" s="178"/>
      <c r="LBQ35" s="178"/>
      <c r="LBR35" s="178"/>
      <c r="LBS35" s="178"/>
      <c r="LBT35" s="178"/>
      <c r="LBU35" s="178"/>
      <c r="LBW35" s="178"/>
      <c r="LBX35" s="178"/>
      <c r="LBY35" s="178"/>
      <c r="LBZ35" s="178"/>
      <c r="LCA35" s="178"/>
      <c r="LCB35" s="178"/>
      <c r="LCC35" s="178"/>
      <c r="LCD35" s="178"/>
      <c r="LCE35" s="178"/>
      <c r="LCF35" s="178"/>
      <c r="LCG35" s="178"/>
      <c r="LCH35" s="178"/>
      <c r="LCI35" s="178"/>
      <c r="LCJ35" s="178"/>
      <c r="LCK35" s="178"/>
      <c r="LCL35" s="178"/>
      <c r="LCM35" s="178"/>
      <c r="LCN35" s="178"/>
      <c r="LCO35" s="178"/>
      <c r="LCP35" s="178"/>
      <c r="LCQ35" s="178"/>
      <c r="LCR35" s="178"/>
      <c r="LCS35" s="178"/>
      <c r="LCT35" s="178"/>
      <c r="LCU35" s="178"/>
      <c r="LCV35" s="178"/>
      <c r="LCW35" s="178"/>
      <c r="LCX35" s="178"/>
      <c r="LCY35" s="178"/>
      <c r="LCZ35" s="178"/>
      <c r="LDA35" s="178"/>
      <c r="LDB35" s="178"/>
      <c r="LDC35" s="178"/>
      <c r="LDD35" s="178"/>
      <c r="LDE35" s="178"/>
      <c r="LDF35" s="178"/>
      <c r="LDG35" s="178"/>
      <c r="LDH35" s="178"/>
      <c r="LDI35" s="178"/>
      <c r="LDJ35" s="178"/>
      <c r="LDK35" s="178"/>
      <c r="LDL35" s="178"/>
      <c r="LDM35" s="178"/>
      <c r="LDN35" s="178"/>
      <c r="LDO35" s="178"/>
      <c r="LDP35" s="178"/>
      <c r="LDQ35" s="178"/>
      <c r="LDR35" s="178"/>
      <c r="LDS35" s="178"/>
      <c r="LDT35" s="178"/>
      <c r="LDU35" s="178"/>
      <c r="LDV35" s="178"/>
      <c r="LDW35" s="178"/>
      <c r="LDX35" s="178"/>
      <c r="LDY35" s="178"/>
      <c r="LDZ35" s="178"/>
      <c r="LEA35" s="178"/>
      <c r="LEB35" s="178"/>
      <c r="LEC35" s="178"/>
      <c r="LED35" s="178"/>
      <c r="LEE35" s="178"/>
      <c r="LEF35" s="178"/>
      <c r="LEG35" s="178"/>
      <c r="LEH35" s="178"/>
      <c r="LEI35" s="178"/>
      <c r="LEJ35" s="178"/>
      <c r="LEK35" s="178"/>
      <c r="LEL35" s="178"/>
      <c r="LEM35" s="178"/>
      <c r="LEN35" s="178"/>
      <c r="LEO35" s="178"/>
      <c r="LEP35" s="178"/>
      <c r="LEQ35" s="178"/>
      <c r="LER35" s="178"/>
      <c r="LES35" s="178"/>
      <c r="LET35" s="178"/>
      <c r="LEU35" s="178"/>
      <c r="LEV35" s="178"/>
      <c r="LEW35" s="178"/>
      <c r="LEX35" s="178"/>
      <c r="LEY35" s="178"/>
      <c r="LEZ35" s="178"/>
      <c r="LFA35" s="178"/>
      <c r="LFB35" s="178"/>
      <c r="LFC35" s="178"/>
      <c r="LFD35" s="178"/>
      <c r="LFE35" s="178"/>
      <c r="LFF35" s="178"/>
      <c r="LFG35" s="178"/>
      <c r="LFH35" s="178"/>
      <c r="LFI35" s="178"/>
      <c r="LFJ35" s="178"/>
      <c r="LFK35" s="178"/>
      <c r="LFL35" s="178"/>
      <c r="LFM35" s="178"/>
      <c r="LFN35" s="178"/>
      <c r="LFO35" s="178"/>
      <c r="LFP35" s="178"/>
      <c r="LFQ35" s="178"/>
      <c r="LFR35" s="178"/>
      <c r="LFS35" s="178"/>
      <c r="LFT35" s="178"/>
      <c r="LFU35" s="178"/>
      <c r="LFV35" s="178"/>
      <c r="LFW35" s="178"/>
      <c r="LFX35" s="178"/>
      <c r="LFY35" s="178"/>
      <c r="LFZ35" s="178"/>
      <c r="LGA35" s="178"/>
      <c r="LGB35" s="178"/>
      <c r="LGC35" s="178"/>
      <c r="LGD35" s="178"/>
      <c r="LGE35" s="178"/>
      <c r="LGF35" s="178"/>
      <c r="LGG35" s="178"/>
      <c r="LGH35" s="178"/>
      <c r="LGI35" s="178"/>
      <c r="LGJ35" s="178"/>
      <c r="LGK35" s="178"/>
      <c r="LGL35" s="178"/>
      <c r="LGM35" s="178"/>
      <c r="LGN35" s="178"/>
      <c r="LGO35" s="178"/>
      <c r="LGP35" s="178"/>
      <c r="LGQ35" s="178"/>
      <c r="LGR35" s="178"/>
      <c r="LGS35" s="178"/>
      <c r="LGT35" s="178"/>
      <c r="LGU35" s="178"/>
      <c r="LGV35" s="178"/>
      <c r="LGW35" s="178"/>
      <c r="LGX35" s="178"/>
      <c r="LGY35" s="178"/>
      <c r="LGZ35" s="178"/>
      <c r="LHA35" s="178"/>
      <c r="LHB35" s="178"/>
      <c r="LHC35" s="178"/>
      <c r="LHD35" s="178"/>
      <c r="LHE35" s="178"/>
      <c r="LHF35" s="178"/>
      <c r="LHG35" s="178"/>
      <c r="LHH35" s="178"/>
      <c r="LHI35" s="178"/>
      <c r="LHJ35" s="178"/>
      <c r="LHK35" s="178"/>
      <c r="LHL35" s="178"/>
      <c r="LHM35" s="178"/>
      <c r="LHN35" s="178"/>
      <c r="LHO35" s="178"/>
      <c r="LHP35" s="178"/>
      <c r="LHQ35" s="178"/>
      <c r="LHR35" s="178"/>
      <c r="LHS35" s="178"/>
      <c r="LHT35" s="178"/>
      <c r="LHU35" s="178"/>
      <c r="LHV35" s="178"/>
      <c r="LHW35" s="178"/>
      <c r="LHX35" s="178"/>
      <c r="LHY35" s="178"/>
      <c r="LHZ35" s="178"/>
      <c r="LIA35" s="178"/>
      <c r="LIB35" s="178"/>
      <c r="LIC35" s="178"/>
      <c r="LID35" s="178"/>
      <c r="LIE35" s="178"/>
      <c r="LIF35" s="178"/>
      <c r="LIG35" s="178"/>
      <c r="LIH35" s="178"/>
      <c r="LII35" s="178"/>
      <c r="LIJ35" s="178"/>
      <c r="LIK35" s="178"/>
      <c r="LIL35" s="178"/>
      <c r="LIM35" s="178"/>
      <c r="LIN35" s="178"/>
      <c r="LIO35" s="178"/>
      <c r="LIP35" s="178"/>
      <c r="LIQ35" s="178"/>
      <c r="LIR35" s="178"/>
      <c r="LIS35" s="178"/>
      <c r="LIT35" s="178"/>
      <c r="LIU35" s="178"/>
      <c r="LIV35" s="178"/>
      <c r="LIW35" s="178"/>
      <c r="LIX35" s="178"/>
      <c r="LIY35" s="178"/>
      <c r="LIZ35" s="178"/>
      <c r="LJA35" s="178"/>
      <c r="LJB35" s="178"/>
      <c r="LJC35" s="178"/>
      <c r="LJD35" s="178"/>
      <c r="LJE35" s="178"/>
      <c r="LJF35" s="178"/>
      <c r="LJG35" s="178"/>
      <c r="LJH35" s="178"/>
      <c r="LJI35" s="178"/>
      <c r="LJJ35" s="178"/>
      <c r="LJK35" s="178"/>
      <c r="LJL35" s="178"/>
      <c r="LJM35" s="178"/>
      <c r="LJN35" s="178"/>
      <c r="LJO35" s="178"/>
      <c r="LJP35" s="178"/>
      <c r="LJQ35" s="178"/>
      <c r="LJR35" s="178"/>
      <c r="LJS35" s="178"/>
      <c r="LJT35" s="178"/>
      <c r="LJU35" s="178"/>
      <c r="LJV35" s="178"/>
      <c r="LJW35" s="178"/>
      <c r="LJX35" s="178"/>
      <c r="LJY35" s="178"/>
      <c r="LJZ35" s="178"/>
      <c r="LKA35" s="178"/>
      <c r="LKB35" s="178"/>
      <c r="LKC35" s="178"/>
      <c r="LKD35" s="178"/>
      <c r="LKE35" s="178"/>
      <c r="LKF35" s="178"/>
      <c r="LKG35" s="178"/>
      <c r="LKH35" s="178"/>
      <c r="LKI35" s="178"/>
      <c r="LKJ35" s="178"/>
      <c r="LKK35" s="178"/>
      <c r="LKL35" s="178"/>
      <c r="LKM35" s="178"/>
      <c r="LKN35" s="178"/>
      <c r="LKO35" s="178"/>
      <c r="LKP35" s="178"/>
      <c r="LKQ35" s="178"/>
      <c r="LKR35" s="178"/>
      <c r="LKS35" s="178"/>
      <c r="LKT35" s="178"/>
      <c r="LKU35" s="178"/>
      <c r="LKV35" s="178"/>
      <c r="LKW35" s="178"/>
      <c r="LKX35" s="178"/>
      <c r="LKY35" s="178"/>
      <c r="LKZ35" s="178"/>
      <c r="LLA35" s="178"/>
      <c r="LLB35" s="178"/>
      <c r="LLC35" s="178"/>
      <c r="LLD35" s="178"/>
      <c r="LLE35" s="178"/>
      <c r="LLF35" s="178"/>
      <c r="LLG35" s="178"/>
      <c r="LLH35" s="178"/>
      <c r="LLI35" s="178"/>
      <c r="LLJ35" s="178"/>
      <c r="LLK35" s="178"/>
      <c r="LLL35" s="178"/>
      <c r="LLM35" s="178"/>
      <c r="LLN35" s="178"/>
      <c r="LLO35" s="178"/>
      <c r="LLP35" s="178"/>
      <c r="LLQ35" s="178"/>
      <c r="LLS35" s="178"/>
      <c r="LLT35" s="178"/>
      <c r="LLU35" s="178"/>
      <c r="LLV35" s="178"/>
      <c r="LLW35" s="178"/>
      <c r="LLX35" s="178"/>
      <c r="LLY35" s="178"/>
      <c r="LLZ35" s="178"/>
      <c r="LMA35" s="178"/>
      <c r="LMB35" s="178"/>
      <c r="LMC35" s="178"/>
      <c r="LMD35" s="178"/>
      <c r="LME35" s="178"/>
      <c r="LMF35" s="178"/>
      <c r="LMG35" s="178"/>
      <c r="LMH35" s="178"/>
      <c r="LMI35" s="178"/>
      <c r="LMJ35" s="178"/>
      <c r="LMK35" s="178"/>
      <c r="LML35" s="178"/>
      <c r="LMM35" s="178"/>
      <c r="LMN35" s="178"/>
      <c r="LMO35" s="178"/>
      <c r="LMP35" s="178"/>
      <c r="LMQ35" s="178"/>
      <c r="LMR35" s="178"/>
      <c r="LMS35" s="178"/>
      <c r="LMT35" s="178"/>
      <c r="LMU35" s="178"/>
      <c r="LMV35" s="178"/>
      <c r="LMW35" s="178"/>
      <c r="LMX35" s="178"/>
      <c r="LMY35" s="178"/>
      <c r="LMZ35" s="178"/>
      <c r="LNA35" s="178"/>
      <c r="LNB35" s="178"/>
      <c r="LNC35" s="178"/>
      <c r="LND35" s="178"/>
      <c r="LNE35" s="178"/>
      <c r="LNF35" s="178"/>
      <c r="LNG35" s="178"/>
      <c r="LNH35" s="178"/>
      <c r="LNI35" s="178"/>
      <c r="LNJ35" s="178"/>
      <c r="LNK35" s="178"/>
      <c r="LNL35" s="178"/>
      <c r="LNM35" s="178"/>
      <c r="LNN35" s="178"/>
      <c r="LNO35" s="178"/>
      <c r="LNP35" s="178"/>
      <c r="LNQ35" s="178"/>
      <c r="LNR35" s="178"/>
      <c r="LNS35" s="178"/>
      <c r="LNT35" s="178"/>
      <c r="LNU35" s="178"/>
      <c r="LNV35" s="178"/>
      <c r="LNW35" s="178"/>
      <c r="LNX35" s="178"/>
      <c r="LNY35" s="178"/>
      <c r="LNZ35" s="178"/>
      <c r="LOA35" s="178"/>
      <c r="LOB35" s="178"/>
      <c r="LOC35" s="178"/>
      <c r="LOD35" s="178"/>
      <c r="LOE35" s="178"/>
      <c r="LOF35" s="178"/>
      <c r="LOG35" s="178"/>
      <c r="LOH35" s="178"/>
      <c r="LOI35" s="178"/>
      <c r="LOJ35" s="178"/>
      <c r="LOK35" s="178"/>
      <c r="LOL35" s="178"/>
      <c r="LOM35" s="178"/>
      <c r="LON35" s="178"/>
      <c r="LOO35" s="178"/>
      <c r="LOP35" s="178"/>
      <c r="LOQ35" s="178"/>
      <c r="LOR35" s="178"/>
      <c r="LOS35" s="178"/>
      <c r="LOT35" s="178"/>
      <c r="LOU35" s="178"/>
      <c r="LOV35" s="178"/>
      <c r="LOW35" s="178"/>
      <c r="LOX35" s="178"/>
      <c r="LOY35" s="178"/>
      <c r="LOZ35" s="178"/>
      <c r="LPA35" s="178"/>
      <c r="LPB35" s="178"/>
      <c r="LPC35" s="178"/>
      <c r="LPD35" s="178"/>
      <c r="LPE35" s="178"/>
      <c r="LPF35" s="178"/>
      <c r="LPG35" s="178"/>
      <c r="LPH35" s="178"/>
      <c r="LPI35" s="178"/>
      <c r="LPJ35" s="178"/>
      <c r="LPK35" s="178"/>
      <c r="LPL35" s="178"/>
      <c r="LPM35" s="178"/>
      <c r="LPN35" s="178"/>
      <c r="LPO35" s="178"/>
      <c r="LPP35" s="178"/>
      <c r="LPQ35" s="178"/>
      <c r="LPR35" s="178"/>
      <c r="LPS35" s="178"/>
      <c r="LPT35" s="178"/>
      <c r="LPU35" s="178"/>
      <c r="LPV35" s="178"/>
      <c r="LPW35" s="178"/>
      <c r="LPX35" s="178"/>
      <c r="LPY35" s="178"/>
      <c r="LPZ35" s="178"/>
      <c r="LQA35" s="178"/>
      <c r="LQB35" s="178"/>
      <c r="LQC35" s="178"/>
      <c r="LQD35" s="178"/>
      <c r="LQE35" s="178"/>
      <c r="LQF35" s="178"/>
      <c r="LQG35" s="178"/>
      <c r="LQH35" s="178"/>
      <c r="LQI35" s="178"/>
      <c r="LQJ35" s="178"/>
      <c r="LQK35" s="178"/>
      <c r="LQL35" s="178"/>
      <c r="LQM35" s="178"/>
      <c r="LQN35" s="178"/>
      <c r="LQO35" s="178"/>
      <c r="LQP35" s="178"/>
      <c r="LQQ35" s="178"/>
      <c r="LQR35" s="178"/>
      <c r="LQS35" s="178"/>
      <c r="LQT35" s="178"/>
      <c r="LQU35" s="178"/>
      <c r="LQV35" s="178"/>
      <c r="LQW35" s="178"/>
      <c r="LQX35" s="178"/>
      <c r="LQY35" s="178"/>
      <c r="LQZ35" s="178"/>
      <c r="LRA35" s="178"/>
      <c r="LRB35" s="178"/>
      <c r="LRC35" s="178"/>
      <c r="LRD35" s="178"/>
      <c r="LRE35" s="178"/>
      <c r="LRF35" s="178"/>
      <c r="LRG35" s="178"/>
      <c r="LRH35" s="178"/>
      <c r="LRI35" s="178"/>
      <c r="LRJ35" s="178"/>
      <c r="LRK35" s="178"/>
      <c r="LRL35" s="178"/>
      <c r="LRM35" s="178"/>
      <c r="LRN35" s="178"/>
      <c r="LRO35" s="178"/>
      <c r="LRP35" s="178"/>
      <c r="LRQ35" s="178"/>
      <c r="LRR35" s="178"/>
      <c r="LRS35" s="178"/>
      <c r="LRT35" s="178"/>
      <c r="LRU35" s="178"/>
      <c r="LRV35" s="178"/>
      <c r="LRW35" s="178"/>
      <c r="LRX35" s="178"/>
      <c r="LRY35" s="178"/>
      <c r="LRZ35" s="178"/>
      <c r="LSA35" s="178"/>
      <c r="LSB35" s="178"/>
      <c r="LSC35" s="178"/>
      <c r="LSD35" s="178"/>
      <c r="LSE35" s="178"/>
      <c r="LSF35" s="178"/>
      <c r="LSG35" s="178"/>
      <c r="LSH35" s="178"/>
      <c r="LSI35" s="178"/>
      <c r="LSJ35" s="178"/>
      <c r="LSK35" s="178"/>
      <c r="LSL35" s="178"/>
      <c r="LSM35" s="178"/>
      <c r="LSN35" s="178"/>
      <c r="LSO35" s="178"/>
      <c r="LSP35" s="178"/>
      <c r="LSQ35" s="178"/>
      <c r="LSR35" s="178"/>
      <c r="LSS35" s="178"/>
      <c r="LST35" s="178"/>
      <c r="LSU35" s="178"/>
      <c r="LSV35" s="178"/>
      <c r="LSW35" s="178"/>
      <c r="LSX35" s="178"/>
      <c r="LSY35" s="178"/>
      <c r="LSZ35" s="178"/>
      <c r="LTA35" s="178"/>
      <c r="LTB35" s="178"/>
      <c r="LTC35" s="178"/>
      <c r="LTD35" s="178"/>
      <c r="LTE35" s="178"/>
      <c r="LTF35" s="178"/>
      <c r="LTG35" s="178"/>
      <c r="LTH35" s="178"/>
      <c r="LTI35" s="178"/>
      <c r="LTJ35" s="178"/>
      <c r="LTK35" s="178"/>
      <c r="LTL35" s="178"/>
      <c r="LTM35" s="178"/>
      <c r="LTN35" s="178"/>
      <c r="LTO35" s="178"/>
      <c r="LTP35" s="178"/>
      <c r="LTQ35" s="178"/>
      <c r="LTR35" s="178"/>
      <c r="LTS35" s="178"/>
      <c r="LTT35" s="178"/>
      <c r="LTU35" s="178"/>
      <c r="LTV35" s="178"/>
      <c r="LTW35" s="178"/>
      <c r="LTX35" s="178"/>
      <c r="LTY35" s="178"/>
      <c r="LTZ35" s="178"/>
      <c r="LUA35" s="178"/>
      <c r="LUB35" s="178"/>
      <c r="LUC35" s="178"/>
      <c r="LUD35" s="178"/>
      <c r="LUE35" s="178"/>
      <c r="LUF35" s="178"/>
      <c r="LUG35" s="178"/>
      <c r="LUH35" s="178"/>
      <c r="LUI35" s="178"/>
      <c r="LUJ35" s="178"/>
      <c r="LUK35" s="178"/>
      <c r="LUL35" s="178"/>
      <c r="LUM35" s="178"/>
      <c r="LUN35" s="178"/>
      <c r="LUO35" s="178"/>
      <c r="LUP35" s="178"/>
      <c r="LUQ35" s="178"/>
      <c r="LUR35" s="178"/>
      <c r="LUS35" s="178"/>
      <c r="LUT35" s="178"/>
      <c r="LUU35" s="178"/>
      <c r="LUV35" s="178"/>
      <c r="LUW35" s="178"/>
      <c r="LUX35" s="178"/>
      <c r="LUY35" s="178"/>
      <c r="LUZ35" s="178"/>
      <c r="LVA35" s="178"/>
      <c r="LVB35" s="178"/>
      <c r="LVC35" s="178"/>
      <c r="LVD35" s="178"/>
      <c r="LVE35" s="178"/>
      <c r="LVF35" s="178"/>
      <c r="LVG35" s="178"/>
      <c r="LVH35" s="178"/>
      <c r="LVI35" s="178"/>
      <c r="LVJ35" s="178"/>
      <c r="LVK35" s="178"/>
      <c r="LVL35" s="178"/>
      <c r="LVM35" s="178"/>
      <c r="LVO35" s="178"/>
      <c r="LVP35" s="178"/>
      <c r="LVQ35" s="178"/>
      <c r="LVR35" s="178"/>
      <c r="LVS35" s="178"/>
      <c r="LVT35" s="178"/>
      <c r="LVU35" s="178"/>
      <c r="LVV35" s="178"/>
      <c r="LVW35" s="178"/>
      <c r="LVX35" s="178"/>
      <c r="LVY35" s="178"/>
      <c r="LVZ35" s="178"/>
      <c r="LWA35" s="178"/>
      <c r="LWB35" s="178"/>
      <c r="LWC35" s="178"/>
      <c r="LWD35" s="178"/>
      <c r="LWE35" s="178"/>
      <c r="LWF35" s="178"/>
      <c r="LWG35" s="178"/>
      <c r="LWH35" s="178"/>
      <c r="LWI35" s="178"/>
      <c r="LWJ35" s="178"/>
      <c r="LWK35" s="178"/>
      <c r="LWL35" s="178"/>
      <c r="LWM35" s="178"/>
      <c r="LWN35" s="178"/>
      <c r="LWO35" s="178"/>
      <c r="LWP35" s="178"/>
      <c r="LWQ35" s="178"/>
      <c r="LWR35" s="178"/>
      <c r="LWS35" s="178"/>
      <c r="LWT35" s="178"/>
      <c r="LWU35" s="178"/>
      <c r="LWV35" s="178"/>
      <c r="LWW35" s="178"/>
      <c r="LWX35" s="178"/>
      <c r="LWY35" s="178"/>
      <c r="LWZ35" s="178"/>
      <c r="LXA35" s="178"/>
      <c r="LXB35" s="178"/>
      <c r="LXC35" s="178"/>
      <c r="LXD35" s="178"/>
      <c r="LXE35" s="178"/>
      <c r="LXF35" s="178"/>
      <c r="LXG35" s="178"/>
      <c r="LXH35" s="178"/>
      <c r="LXI35" s="178"/>
      <c r="LXJ35" s="178"/>
      <c r="LXK35" s="178"/>
      <c r="LXL35" s="178"/>
      <c r="LXM35" s="178"/>
      <c r="LXN35" s="178"/>
      <c r="LXO35" s="178"/>
      <c r="LXP35" s="178"/>
      <c r="LXQ35" s="178"/>
      <c r="LXR35" s="178"/>
      <c r="LXS35" s="178"/>
      <c r="LXT35" s="178"/>
      <c r="LXU35" s="178"/>
      <c r="LXV35" s="178"/>
      <c r="LXW35" s="178"/>
      <c r="LXX35" s="178"/>
      <c r="LXY35" s="178"/>
      <c r="LXZ35" s="178"/>
      <c r="LYA35" s="178"/>
      <c r="LYB35" s="178"/>
      <c r="LYC35" s="178"/>
      <c r="LYD35" s="178"/>
      <c r="LYE35" s="178"/>
      <c r="LYF35" s="178"/>
      <c r="LYG35" s="178"/>
      <c r="LYH35" s="178"/>
      <c r="LYI35" s="178"/>
      <c r="LYJ35" s="178"/>
      <c r="LYK35" s="178"/>
      <c r="LYL35" s="178"/>
      <c r="LYM35" s="178"/>
      <c r="LYN35" s="178"/>
      <c r="LYO35" s="178"/>
      <c r="LYP35" s="178"/>
      <c r="LYQ35" s="178"/>
      <c r="LYR35" s="178"/>
      <c r="LYS35" s="178"/>
      <c r="LYT35" s="178"/>
      <c r="LYU35" s="178"/>
      <c r="LYV35" s="178"/>
      <c r="LYW35" s="178"/>
      <c r="LYX35" s="178"/>
      <c r="LYY35" s="178"/>
      <c r="LYZ35" s="178"/>
      <c r="LZA35" s="178"/>
      <c r="LZB35" s="178"/>
      <c r="LZC35" s="178"/>
      <c r="LZD35" s="178"/>
      <c r="LZE35" s="178"/>
      <c r="LZF35" s="178"/>
      <c r="LZG35" s="178"/>
      <c r="LZH35" s="178"/>
      <c r="LZI35" s="178"/>
      <c r="LZJ35" s="178"/>
      <c r="LZK35" s="178"/>
      <c r="LZL35" s="178"/>
      <c r="LZM35" s="178"/>
      <c r="LZN35" s="178"/>
      <c r="LZO35" s="178"/>
      <c r="LZP35" s="178"/>
      <c r="LZQ35" s="178"/>
      <c r="LZR35" s="178"/>
      <c r="LZS35" s="178"/>
      <c r="LZT35" s="178"/>
      <c r="LZU35" s="178"/>
      <c r="LZV35" s="178"/>
      <c r="LZW35" s="178"/>
      <c r="LZX35" s="178"/>
      <c r="LZY35" s="178"/>
      <c r="LZZ35" s="178"/>
      <c r="MAA35" s="178"/>
      <c r="MAB35" s="178"/>
      <c r="MAC35" s="178"/>
      <c r="MAD35" s="178"/>
      <c r="MAE35" s="178"/>
      <c r="MAF35" s="178"/>
      <c r="MAG35" s="178"/>
      <c r="MAH35" s="178"/>
      <c r="MAI35" s="178"/>
      <c r="MAJ35" s="178"/>
      <c r="MAK35" s="178"/>
      <c r="MAL35" s="178"/>
      <c r="MAM35" s="178"/>
      <c r="MAN35" s="178"/>
      <c r="MAO35" s="178"/>
      <c r="MAP35" s="178"/>
      <c r="MAQ35" s="178"/>
      <c r="MAR35" s="178"/>
      <c r="MAS35" s="178"/>
      <c r="MAT35" s="178"/>
      <c r="MAU35" s="178"/>
      <c r="MAV35" s="178"/>
      <c r="MAW35" s="178"/>
      <c r="MAX35" s="178"/>
      <c r="MAY35" s="178"/>
      <c r="MAZ35" s="178"/>
      <c r="MBA35" s="178"/>
      <c r="MBB35" s="178"/>
      <c r="MBC35" s="178"/>
      <c r="MBD35" s="178"/>
      <c r="MBE35" s="178"/>
      <c r="MBF35" s="178"/>
      <c r="MBG35" s="178"/>
      <c r="MBH35" s="178"/>
      <c r="MBI35" s="178"/>
      <c r="MBJ35" s="178"/>
      <c r="MBK35" s="178"/>
      <c r="MBL35" s="178"/>
      <c r="MBM35" s="178"/>
      <c r="MBN35" s="178"/>
      <c r="MBO35" s="178"/>
      <c r="MBP35" s="178"/>
      <c r="MBQ35" s="178"/>
      <c r="MBR35" s="178"/>
      <c r="MBS35" s="178"/>
      <c r="MBT35" s="178"/>
      <c r="MBU35" s="178"/>
      <c r="MBV35" s="178"/>
      <c r="MBW35" s="178"/>
      <c r="MBX35" s="178"/>
      <c r="MBY35" s="178"/>
      <c r="MBZ35" s="178"/>
      <c r="MCA35" s="178"/>
      <c r="MCB35" s="178"/>
      <c r="MCC35" s="178"/>
      <c r="MCD35" s="178"/>
      <c r="MCE35" s="178"/>
      <c r="MCF35" s="178"/>
      <c r="MCG35" s="178"/>
      <c r="MCH35" s="178"/>
      <c r="MCI35" s="178"/>
      <c r="MCJ35" s="178"/>
      <c r="MCK35" s="178"/>
      <c r="MCL35" s="178"/>
      <c r="MCM35" s="178"/>
      <c r="MCN35" s="178"/>
      <c r="MCO35" s="178"/>
      <c r="MCP35" s="178"/>
      <c r="MCQ35" s="178"/>
      <c r="MCR35" s="178"/>
      <c r="MCS35" s="178"/>
      <c r="MCT35" s="178"/>
      <c r="MCU35" s="178"/>
      <c r="MCV35" s="178"/>
      <c r="MCW35" s="178"/>
      <c r="MCX35" s="178"/>
      <c r="MCY35" s="178"/>
      <c r="MCZ35" s="178"/>
      <c r="MDA35" s="178"/>
      <c r="MDB35" s="178"/>
      <c r="MDC35" s="178"/>
      <c r="MDD35" s="178"/>
      <c r="MDE35" s="178"/>
      <c r="MDF35" s="178"/>
      <c r="MDG35" s="178"/>
      <c r="MDH35" s="178"/>
      <c r="MDI35" s="178"/>
      <c r="MDJ35" s="178"/>
      <c r="MDK35" s="178"/>
      <c r="MDL35" s="178"/>
      <c r="MDM35" s="178"/>
      <c r="MDN35" s="178"/>
      <c r="MDO35" s="178"/>
      <c r="MDP35" s="178"/>
      <c r="MDQ35" s="178"/>
      <c r="MDR35" s="178"/>
      <c r="MDS35" s="178"/>
      <c r="MDT35" s="178"/>
      <c r="MDU35" s="178"/>
      <c r="MDV35" s="178"/>
      <c r="MDW35" s="178"/>
      <c r="MDX35" s="178"/>
      <c r="MDY35" s="178"/>
      <c r="MDZ35" s="178"/>
      <c r="MEA35" s="178"/>
      <c r="MEB35" s="178"/>
      <c r="MEC35" s="178"/>
      <c r="MED35" s="178"/>
      <c r="MEE35" s="178"/>
      <c r="MEF35" s="178"/>
      <c r="MEG35" s="178"/>
      <c r="MEH35" s="178"/>
      <c r="MEI35" s="178"/>
      <c r="MEJ35" s="178"/>
      <c r="MEK35" s="178"/>
      <c r="MEL35" s="178"/>
      <c r="MEM35" s="178"/>
      <c r="MEN35" s="178"/>
      <c r="MEO35" s="178"/>
      <c r="MEP35" s="178"/>
      <c r="MEQ35" s="178"/>
      <c r="MER35" s="178"/>
      <c r="MES35" s="178"/>
      <c r="MET35" s="178"/>
      <c r="MEU35" s="178"/>
      <c r="MEV35" s="178"/>
      <c r="MEW35" s="178"/>
      <c r="MEX35" s="178"/>
      <c r="MEY35" s="178"/>
      <c r="MEZ35" s="178"/>
      <c r="MFA35" s="178"/>
      <c r="MFB35" s="178"/>
      <c r="MFC35" s="178"/>
      <c r="MFD35" s="178"/>
      <c r="MFE35" s="178"/>
      <c r="MFF35" s="178"/>
      <c r="MFG35" s="178"/>
      <c r="MFH35" s="178"/>
      <c r="MFI35" s="178"/>
      <c r="MFK35" s="178"/>
      <c r="MFL35" s="178"/>
      <c r="MFM35" s="178"/>
      <c r="MFN35" s="178"/>
      <c r="MFO35" s="178"/>
      <c r="MFP35" s="178"/>
      <c r="MFQ35" s="178"/>
      <c r="MFR35" s="178"/>
      <c r="MFS35" s="178"/>
      <c r="MFT35" s="178"/>
      <c r="MFU35" s="178"/>
      <c r="MFV35" s="178"/>
      <c r="MFW35" s="178"/>
      <c r="MFX35" s="178"/>
      <c r="MFY35" s="178"/>
      <c r="MFZ35" s="178"/>
      <c r="MGA35" s="178"/>
      <c r="MGB35" s="178"/>
      <c r="MGC35" s="178"/>
      <c r="MGD35" s="178"/>
      <c r="MGE35" s="178"/>
      <c r="MGF35" s="178"/>
      <c r="MGG35" s="178"/>
      <c r="MGH35" s="178"/>
      <c r="MGI35" s="178"/>
      <c r="MGJ35" s="178"/>
      <c r="MGK35" s="178"/>
      <c r="MGL35" s="178"/>
      <c r="MGM35" s="178"/>
      <c r="MGN35" s="178"/>
      <c r="MGO35" s="178"/>
      <c r="MGP35" s="178"/>
      <c r="MGQ35" s="178"/>
      <c r="MGR35" s="178"/>
      <c r="MGS35" s="178"/>
      <c r="MGT35" s="178"/>
      <c r="MGU35" s="178"/>
      <c r="MGV35" s="178"/>
      <c r="MGW35" s="178"/>
      <c r="MGX35" s="178"/>
      <c r="MGY35" s="178"/>
      <c r="MGZ35" s="178"/>
      <c r="MHA35" s="178"/>
      <c r="MHB35" s="178"/>
      <c r="MHC35" s="178"/>
      <c r="MHD35" s="178"/>
      <c r="MHE35" s="178"/>
      <c r="MHF35" s="178"/>
      <c r="MHG35" s="178"/>
      <c r="MHH35" s="178"/>
      <c r="MHI35" s="178"/>
      <c r="MHJ35" s="178"/>
      <c r="MHK35" s="178"/>
      <c r="MHL35" s="178"/>
      <c r="MHM35" s="178"/>
      <c r="MHN35" s="178"/>
      <c r="MHO35" s="178"/>
      <c r="MHP35" s="178"/>
      <c r="MHQ35" s="178"/>
      <c r="MHR35" s="178"/>
      <c r="MHS35" s="178"/>
      <c r="MHT35" s="178"/>
      <c r="MHU35" s="178"/>
      <c r="MHV35" s="178"/>
      <c r="MHW35" s="178"/>
      <c r="MHX35" s="178"/>
      <c r="MHY35" s="178"/>
      <c r="MHZ35" s="178"/>
      <c r="MIA35" s="178"/>
      <c r="MIB35" s="178"/>
      <c r="MIC35" s="178"/>
      <c r="MID35" s="178"/>
      <c r="MIE35" s="178"/>
      <c r="MIF35" s="178"/>
      <c r="MIG35" s="178"/>
      <c r="MIH35" s="178"/>
      <c r="MII35" s="178"/>
      <c r="MIJ35" s="178"/>
      <c r="MIK35" s="178"/>
      <c r="MIL35" s="178"/>
      <c r="MIM35" s="178"/>
      <c r="MIN35" s="178"/>
      <c r="MIO35" s="178"/>
      <c r="MIP35" s="178"/>
      <c r="MIQ35" s="178"/>
      <c r="MIR35" s="178"/>
      <c r="MIS35" s="178"/>
      <c r="MIT35" s="178"/>
      <c r="MIU35" s="178"/>
      <c r="MIV35" s="178"/>
      <c r="MIW35" s="178"/>
      <c r="MIX35" s="178"/>
      <c r="MIY35" s="178"/>
      <c r="MIZ35" s="178"/>
      <c r="MJA35" s="178"/>
      <c r="MJB35" s="178"/>
      <c r="MJC35" s="178"/>
      <c r="MJD35" s="178"/>
      <c r="MJE35" s="178"/>
      <c r="MJF35" s="178"/>
      <c r="MJG35" s="178"/>
      <c r="MJH35" s="178"/>
      <c r="MJI35" s="178"/>
      <c r="MJJ35" s="178"/>
      <c r="MJK35" s="178"/>
      <c r="MJL35" s="178"/>
      <c r="MJM35" s="178"/>
      <c r="MJN35" s="178"/>
      <c r="MJO35" s="178"/>
      <c r="MJP35" s="178"/>
      <c r="MJQ35" s="178"/>
      <c r="MJR35" s="178"/>
      <c r="MJS35" s="178"/>
      <c r="MJT35" s="178"/>
      <c r="MJU35" s="178"/>
      <c r="MJV35" s="178"/>
      <c r="MJW35" s="178"/>
      <c r="MJX35" s="178"/>
      <c r="MJY35" s="178"/>
      <c r="MJZ35" s="178"/>
      <c r="MKA35" s="178"/>
      <c r="MKB35" s="178"/>
      <c r="MKC35" s="178"/>
      <c r="MKD35" s="178"/>
      <c r="MKE35" s="178"/>
      <c r="MKF35" s="178"/>
      <c r="MKG35" s="178"/>
      <c r="MKH35" s="178"/>
      <c r="MKI35" s="178"/>
      <c r="MKJ35" s="178"/>
      <c r="MKK35" s="178"/>
      <c r="MKL35" s="178"/>
      <c r="MKM35" s="178"/>
      <c r="MKN35" s="178"/>
      <c r="MKO35" s="178"/>
      <c r="MKP35" s="178"/>
      <c r="MKQ35" s="178"/>
      <c r="MKR35" s="178"/>
      <c r="MKS35" s="178"/>
      <c r="MKT35" s="178"/>
      <c r="MKU35" s="178"/>
      <c r="MKV35" s="178"/>
      <c r="MKW35" s="178"/>
      <c r="MKX35" s="178"/>
      <c r="MKY35" s="178"/>
      <c r="MKZ35" s="178"/>
      <c r="MLA35" s="178"/>
      <c r="MLB35" s="178"/>
      <c r="MLC35" s="178"/>
      <c r="MLD35" s="178"/>
      <c r="MLE35" s="178"/>
      <c r="MLF35" s="178"/>
      <c r="MLG35" s="178"/>
      <c r="MLH35" s="178"/>
      <c r="MLI35" s="178"/>
      <c r="MLJ35" s="178"/>
      <c r="MLK35" s="178"/>
      <c r="MLL35" s="178"/>
      <c r="MLM35" s="178"/>
      <c r="MLN35" s="178"/>
      <c r="MLO35" s="178"/>
      <c r="MLP35" s="178"/>
      <c r="MLQ35" s="178"/>
      <c r="MLR35" s="178"/>
      <c r="MLS35" s="178"/>
      <c r="MLT35" s="178"/>
      <c r="MLU35" s="178"/>
      <c r="MLV35" s="178"/>
      <c r="MLW35" s="178"/>
      <c r="MLX35" s="178"/>
      <c r="MLY35" s="178"/>
      <c r="MLZ35" s="178"/>
      <c r="MMA35" s="178"/>
      <c r="MMB35" s="178"/>
      <c r="MMC35" s="178"/>
      <c r="MMD35" s="178"/>
      <c r="MME35" s="178"/>
      <c r="MMF35" s="178"/>
      <c r="MMG35" s="178"/>
      <c r="MMH35" s="178"/>
      <c r="MMI35" s="178"/>
      <c r="MMJ35" s="178"/>
      <c r="MMK35" s="178"/>
      <c r="MML35" s="178"/>
      <c r="MMM35" s="178"/>
      <c r="MMN35" s="178"/>
      <c r="MMO35" s="178"/>
      <c r="MMP35" s="178"/>
      <c r="MMQ35" s="178"/>
      <c r="MMR35" s="178"/>
      <c r="MMS35" s="178"/>
      <c r="MMT35" s="178"/>
      <c r="MMU35" s="178"/>
      <c r="MMV35" s="178"/>
      <c r="MMW35" s="178"/>
      <c r="MMX35" s="178"/>
      <c r="MMY35" s="178"/>
      <c r="MMZ35" s="178"/>
      <c r="MNA35" s="178"/>
      <c r="MNB35" s="178"/>
      <c r="MNC35" s="178"/>
      <c r="MND35" s="178"/>
      <c r="MNE35" s="178"/>
      <c r="MNF35" s="178"/>
      <c r="MNG35" s="178"/>
      <c r="MNH35" s="178"/>
      <c r="MNI35" s="178"/>
      <c r="MNJ35" s="178"/>
      <c r="MNK35" s="178"/>
      <c r="MNL35" s="178"/>
      <c r="MNM35" s="178"/>
      <c r="MNN35" s="178"/>
      <c r="MNO35" s="178"/>
      <c r="MNP35" s="178"/>
      <c r="MNQ35" s="178"/>
      <c r="MNR35" s="178"/>
      <c r="MNS35" s="178"/>
      <c r="MNT35" s="178"/>
      <c r="MNU35" s="178"/>
      <c r="MNV35" s="178"/>
      <c r="MNW35" s="178"/>
      <c r="MNX35" s="178"/>
      <c r="MNY35" s="178"/>
      <c r="MNZ35" s="178"/>
      <c r="MOA35" s="178"/>
      <c r="MOB35" s="178"/>
      <c r="MOC35" s="178"/>
      <c r="MOD35" s="178"/>
      <c r="MOE35" s="178"/>
      <c r="MOF35" s="178"/>
      <c r="MOG35" s="178"/>
      <c r="MOH35" s="178"/>
      <c r="MOI35" s="178"/>
      <c r="MOJ35" s="178"/>
      <c r="MOK35" s="178"/>
      <c r="MOL35" s="178"/>
      <c r="MOM35" s="178"/>
      <c r="MON35" s="178"/>
      <c r="MOO35" s="178"/>
      <c r="MOP35" s="178"/>
      <c r="MOQ35" s="178"/>
      <c r="MOR35" s="178"/>
      <c r="MOS35" s="178"/>
      <c r="MOT35" s="178"/>
      <c r="MOU35" s="178"/>
      <c r="MOV35" s="178"/>
      <c r="MOW35" s="178"/>
      <c r="MOX35" s="178"/>
      <c r="MOY35" s="178"/>
      <c r="MOZ35" s="178"/>
      <c r="MPA35" s="178"/>
      <c r="MPB35" s="178"/>
      <c r="MPC35" s="178"/>
      <c r="MPD35" s="178"/>
      <c r="MPE35" s="178"/>
      <c r="MPG35" s="178"/>
      <c r="MPH35" s="178"/>
      <c r="MPI35" s="178"/>
      <c r="MPJ35" s="178"/>
      <c r="MPK35" s="178"/>
      <c r="MPL35" s="178"/>
      <c r="MPM35" s="178"/>
      <c r="MPN35" s="178"/>
      <c r="MPO35" s="178"/>
      <c r="MPP35" s="178"/>
      <c r="MPQ35" s="178"/>
      <c r="MPR35" s="178"/>
      <c r="MPS35" s="178"/>
      <c r="MPT35" s="178"/>
      <c r="MPU35" s="178"/>
      <c r="MPV35" s="178"/>
      <c r="MPW35" s="178"/>
      <c r="MPX35" s="178"/>
      <c r="MPY35" s="178"/>
      <c r="MPZ35" s="178"/>
      <c r="MQA35" s="178"/>
      <c r="MQB35" s="178"/>
      <c r="MQC35" s="178"/>
      <c r="MQD35" s="178"/>
      <c r="MQE35" s="178"/>
      <c r="MQF35" s="178"/>
      <c r="MQG35" s="178"/>
      <c r="MQH35" s="178"/>
      <c r="MQI35" s="178"/>
      <c r="MQJ35" s="178"/>
      <c r="MQK35" s="178"/>
      <c r="MQL35" s="178"/>
      <c r="MQM35" s="178"/>
      <c r="MQN35" s="178"/>
      <c r="MQO35" s="178"/>
      <c r="MQP35" s="178"/>
      <c r="MQQ35" s="178"/>
      <c r="MQR35" s="178"/>
      <c r="MQS35" s="178"/>
      <c r="MQT35" s="178"/>
      <c r="MQU35" s="178"/>
      <c r="MQV35" s="178"/>
      <c r="MQW35" s="178"/>
      <c r="MQX35" s="178"/>
      <c r="MQY35" s="178"/>
      <c r="MQZ35" s="178"/>
      <c r="MRA35" s="178"/>
      <c r="MRB35" s="178"/>
      <c r="MRC35" s="178"/>
      <c r="MRD35" s="178"/>
      <c r="MRE35" s="178"/>
      <c r="MRF35" s="178"/>
      <c r="MRG35" s="178"/>
      <c r="MRH35" s="178"/>
      <c r="MRI35" s="178"/>
      <c r="MRJ35" s="178"/>
      <c r="MRK35" s="178"/>
      <c r="MRL35" s="178"/>
      <c r="MRM35" s="178"/>
      <c r="MRN35" s="178"/>
      <c r="MRO35" s="178"/>
      <c r="MRP35" s="178"/>
      <c r="MRQ35" s="178"/>
      <c r="MRR35" s="178"/>
      <c r="MRS35" s="178"/>
      <c r="MRT35" s="178"/>
      <c r="MRU35" s="178"/>
      <c r="MRV35" s="178"/>
      <c r="MRW35" s="178"/>
      <c r="MRX35" s="178"/>
      <c r="MRY35" s="178"/>
      <c r="MRZ35" s="178"/>
      <c r="MSA35" s="178"/>
      <c r="MSB35" s="178"/>
      <c r="MSC35" s="178"/>
      <c r="MSD35" s="178"/>
      <c r="MSE35" s="178"/>
      <c r="MSF35" s="178"/>
      <c r="MSG35" s="178"/>
      <c r="MSH35" s="178"/>
      <c r="MSI35" s="178"/>
      <c r="MSJ35" s="178"/>
      <c r="MSK35" s="178"/>
      <c r="MSL35" s="178"/>
      <c r="MSM35" s="178"/>
      <c r="MSN35" s="178"/>
      <c r="MSO35" s="178"/>
      <c r="MSP35" s="178"/>
      <c r="MSQ35" s="178"/>
      <c r="MSR35" s="178"/>
      <c r="MSS35" s="178"/>
      <c r="MST35" s="178"/>
      <c r="MSU35" s="178"/>
      <c r="MSV35" s="178"/>
      <c r="MSW35" s="178"/>
      <c r="MSX35" s="178"/>
      <c r="MSY35" s="178"/>
      <c r="MSZ35" s="178"/>
      <c r="MTA35" s="178"/>
      <c r="MTB35" s="178"/>
      <c r="MTC35" s="178"/>
      <c r="MTD35" s="178"/>
      <c r="MTE35" s="178"/>
      <c r="MTF35" s="178"/>
      <c r="MTG35" s="178"/>
      <c r="MTH35" s="178"/>
      <c r="MTI35" s="178"/>
      <c r="MTJ35" s="178"/>
      <c r="MTK35" s="178"/>
      <c r="MTL35" s="178"/>
      <c r="MTM35" s="178"/>
      <c r="MTN35" s="178"/>
      <c r="MTO35" s="178"/>
      <c r="MTP35" s="178"/>
      <c r="MTQ35" s="178"/>
      <c r="MTR35" s="178"/>
      <c r="MTS35" s="178"/>
      <c r="MTT35" s="178"/>
      <c r="MTU35" s="178"/>
      <c r="MTV35" s="178"/>
      <c r="MTW35" s="178"/>
      <c r="MTX35" s="178"/>
      <c r="MTY35" s="178"/>
      <c r="MTZ35" s="178"/>
      <c r="MUA35" s="178"/>
      <c r="MUB35" s="178"/>
      <c r="MUC35" s="178"/>
      <c r="MUD35" s="178"/>
      <c r="MUE35" s="178"/>
      <c r="MUF35" s="178"/>
      <c r="MUG35" s="178"/>
      <c r="MUH35" s="178"/>
      <c r="MUI35" s="178"/>
      <c r="MUJ35" s="178"/>
      <c r="MUK35" s="178"/>
      <c r="MUL35" s="178"/>
      <c r="MUM35" s="178"/>
      <c r="MUN35" s="178"/>
      <c r="MUO35" s="178"/>
      <c r="MUP35" s="178"/>
      <c r="MUQ35" s="178"/>
      <c r="MUR35" s="178"/>
      <c r="MUS35" s="178"/>
      <c r="MUT35" s="178"/>
      <c r="MUU35" s="178"/>
      <c r="MUV35" s="178"/>
      <c r="MUW35" s="178"/>
      <c r="MUX35" s="178"/>
      <c r="MUY35" s="178"/>
      <c r="MUZ35" s="178"/>
      <c r="MVA35" s="178"/>
      <c r="MVB35" s="178"/>
      <c r="MVC35" s="178"/>
      <c r="MVD35" s="178"/>
      <c r="MVE35" s="178"/>
      <c r="MVF35" s="178"/>
      <c r="MVG35" s="178"/>
      <c r="MVH35" s="178"/>
      <c r="MVI35" s="178"/>
      <c r="MVJ35" s="178"/>
      <c r="MVK35" s="178"/>
      <c r="MVL35" s="178"/>
      <c r="MVM35" s="178"/>
      <c r="MVN35" s="178"/>
      <c r="MVO35" s="178"/>
      <c r="MVP35" s="178"/>
      <c r="MVQ35" s="178"/>
      <c r="MVR35" s="178"/>
      <c r="MVS35" s="178"/>
      <c r="MVT35" s="178"/>
      <c r="MVU35" s="178"/>
      <c r="MVV35" s="178"/>
      <c r="MVW35" s="178"/>
      <c r="MVX35" s="178"/>
      <c r="MVY35" s="178"/>
      <c r="MVZ35" s="178"/>
      <c r="MWA35" s="178"/>
      <c r="MWB35" s="178"/>
      <c r="MWC35" s="178"/>
      <c r="MWD35" s="178"/>
      <c r="MWE35" s="178"/>
      <c r="MWF35" s="178"/>
      <c r="MWG35" s="178"/>
      <c r="MWH35" s="178"/>
      <c r="MWI35" s="178"/>
      <c r="MWJ35" s="178"/>
      <c r="MWK35" s="178"/>
      <c r="MWL35" s="178"/>
      <c r="MWM35" s="178"/>
      <c r="MWN35" s="178"/>
      <c r="MWO35" s="178"/>
      <c r="MWP35" s="178"/>
      <c r="MWQ35" s="178"/>
      <c r="MWR35" s="178"/>
      <c r="MWS35" s="178"/>
      <c r="MWT35" s="178"/>
      <c r="MWU35" s="178"/>
      <c r="MWV35" s="178"/>
      <c r="MWW35" s="178"/>
      <c r="MWX35" s="178"/>
      <c r="MWY35" s="178"/>
      <c r="MWZ35" s="178"/>
      <c r="MXA35" s="178"/>
      <c r="MXB35" s="178"/>
      <c r="MXC35" s="178"/>
      <c r="MXD35" s="178"/>
      <c r="MXE35" s="178"/>
      <c r="MXF35" s="178"/>
      <c r="MXG35" s="178"/>
      <c r="MXH35" s="178"/>
      <c r="MXI35" s="178"/>
      <c r="MXJ35" s="178"/>
      <c r="MXK35" s="178"/>
      <c r="MXL35" s="178"/>
      <c r="MXM35" s="178"/>
      <c r="MXN35" s="178"/>
      <c r="MXO35" s="178"/>
      <c r="MXP35" s="178"/>
      <c r="MXQ35" s="178"/>
      <c r="MXR35" s="178"/>
      <c r="MXS35" s="178"/>
      <c r="MXT35" s="178"/>
      <c r="MXU35" s="178"/>
      <c r="MXV35" s="178"/>
      <c r="MXW35" s="178"/>
      <c r="MXX35" s="178"/>
      <c r="MXY35" s="178"/>
      <c r="MXZ35" s="178"/>
      <c r="MYA35" s="178"/>
      <c r="MYB35" s="178"/>
      <c r="MYC35" s="178"/>
      <c r="MYD35" s="178"/>
      <c r="MYE35" s="178"/>
      <c r="MYF35" s="178"/>
      <c r="MYG35" s="178"/>
      <c r="MYH35" s="178"/>
      <c r="MYI35" s="178"/>
      <c r="MYJ35" s="178"/>
      <c r="MYK35" s="178"/>
      <c r="MYL35" s="178"/>
      <c r="MYM35" s="178"/>
      <c r="MYN35" s="178"/>
      <c r="MYO35" s="178"/>
      <c r="MYP35" s="178"/>
      <c r="MYQ35" s="178"/>
      <c r="MYR35" s="178"/>
      <c r="MYS35" s="178"/>
      <c r="MYT35" s="178"/>
      <c r="MYU35" s="178"/>
      <c r="MYV35" s="178"/>
      <c r="MYW35" s="178"/>
      <c r="MYX35" s="178"/>
      <c r="MYY35" s="178"/>
      <c r="MYZ35" s="178"/>
      <c r="MZA35" s="178"/>
      <c r="MZC35" s="178"/>
      <c r="MZD35" s="178"/>
      <c r="MZE35" s="178"/>
      <c r="MZF35" s="178"/>
      <c r="MZG35" s="178"/>
      <c r="MZH35" s="178"/>
      <c r="MZI35" s="178"/>
      <c r="MZJ35" s="178"/>
      <c r="MZK35" s="178"/>
      <c r="MZL35" s="178"/>
      <c r="MZM35" s="178"/>
      <c r="MZN35" s="178"/>
      <c r="MZO35" s="178"/>
      <c r="MZP35" s="178"/>
      <c r="MZQ35" s="178"/>
      <c r="MZR35" s="178"/>
      <c r="MZS35" s="178"/>
      <c r="MZT35" s="178"/>
      <c r="MZU35" s="178"/>
      <c r="MZV35" s="178"/>
      <c r="MZW35" s="178"/>
      <c r="MZX35" s="178"/>
      <c r="MZY35" s="178"/>
      <c r="MZZ35" s="178"/>
      <c r="NAA35" s="178"/>
      <c r="NAB35" s="178"/>
      <c r="NAC35" s="178"/>
      <c r="NAD35" s="178"/>
      <c r="NAE35" s="178"/>
      <c r="NAF35" s="178"/>
      <c r="NAG35" s="178"/>
      <c r="NAH35" s="178"/>
      <c r="NAI35" s="178"/>
      <c r="NAJ35" s="178"/>
      <c r="NAK35" s="178"/>
      <c r="NAL35" s="178"/>
      <c r="NAM35" s="178"/>
      <c r="NAN35" s="178"/>
      <c r="NAO35" s="178"/>
      <c r="NAP35" s="178"/>
      <c r="NAQ35" s="178"/>
      <c r="NAR35" s="178"/>
      <c r="NAS35" s="178"/>
      <c r="NAT35" s="178"/>
      <c r="NAU35" s="178"/>
      <c r="NAV35" s="178"/>
      <c r="NAW35" s="178"/>
      <c r="NAX35" s="178"/>
      <c r="NAY35" s="178"/>
      <c r="NAZ35" s="178"/>
      <c r="NBA35" s="178"/>
      <c r="NBB35" s="178"/>
      <c r="NBC35" s="178"/>
      <c r="NBD35" s="178"/>
      <c r="NBE35" s="178"/>
      <c r="NBF35" s="178"/>
      <c r="NBG35" s="178"/>
      <c r="NBH35" s="178"/>
      <c r="NBI35" s="178"/>
      <c r="NBJ35" s="178"/>
      <c r="NBK35" s="178"/>
      <c r="NBL35" s="178"/>
      <c r="NBM35" s="178"/>
      <c r="NBN35" s="178"/>
      <c r="NBO35" s="178"/>
      <c r="NBP35" s="178"/>
      <c r="NBQ35" s="178"/>
      <c r="NBR35" s="178"/>
      <c r="NBS35" s="178"/>
      <c r="NBT35" s="178"/>
      <c r="NBU35" s="178"/>
      <c r="NBV35" s="178"/>
      <c r="NBW35" s="178"/>
      <c r="NBX35" s="178"/>
      <c r="NBY35" s="178"/>
      <c r="NBZ35" s="178"/>
      <c r="NCA35" s="178"/>
      <c r="NCB35" s="178"/>
      <c r="NCC35" s="178"/>
      <c r="NCD35" s="178"/>
      <c r="NCE35" s="178"/>
      <c r="NCF35" s="178"/>
      <c r="NCG35" s="178"/>
      <c r="NCH35" s="178"/>
      <c r="NCI35" s="178"/>
      <c r="NCJ35" s="178"/>
      <c r="NCK35" s="178"/>
      <c r="NCL35" s="178"/>
      <c r="NCM35" s="178"/>
      <c r="NCN35" s="178"/>
      <c r="NCO35" s="178"/>
      <c r="NCP35" s="178"/>
      <c r="NCQ35" s="178"/>
      <c r="NCR35" s="178"/>
      <c r="NCS35" s="178"/>
      <c r="NCT35" s="178"/>
      <c r="NCU35" s="178"/>
      <c r="NCV35" s="178"/>
      <c r="NCW35" s="178"/>
      <c r="NCX35" s="178"/>
      <c r="NCY35" s="178"/>
      <c r="NCZ35" s="178"/>
      <c r="NDA35" s="178"/>
      <c r="NDB35" s="178"/>
      <c r="NDC35" s="178"/>
      <c r="NDD35" s="178"/>
      <c r="NDE35" s="178"/>
      <c r="NDF35" s="178"/>
      <c r="NDG35" s="178"/>
      <c r="NDH35" s="178"/>
      <c r="NDI35" s="178"/>
      <c r="NDJ35" s="178"/>
      <c r="NDK35" s="178"/>
      <c r="NDL35" s="178"/>
      <c r="NDM35" s="178"/>
      <c r="NDN35" s="178"/>
      <c r="NDO35" s="178"/>
      <c r="NDP35" s="178"/>
      <c r="NDQ35" s="178"/>
      <c r="NDR35" s="178"/>
      <c r="NDS35" s="178"/>
      <c r="NDT35" s="178"/>
      <c r="NDU35" s="178"/>
      <c r="NDV35" s="178"/>
      <c r="NDW35" s="178"/>
      <c r="NDX35" s="178"/>
      <c r="NDY35" s="178"/>
      <c r="NDZ35" s="178"/>
      <c r="NEA35" s="178"/>
      <c r="NEB35" s="178"/>
      <c r="NEC35" s="178"/>
      <c r="NED35" s="178"/>
      <c r="NEE35" s="178"/>
      <c r="NEF35" s="178"/>
      <c r="NEG35" s="178"/>
      <c r="NEH35" s="178"/>
      <c r="NEI35" s="178"/>
      <c r="NEJ35" s="178"/>
      <c r="NEK35" s="178"/>
      <c r="NEL35" s="178"/>
      <c r="NEM35" s="178"/>
      <c r="NEN35" s="178"/>
      <c r="NEO35" s="178"/>
      <c r="NEP35" s="178"/>
      <c r="NEQ35" s="178"/>
      <c r="NER35" s="178"/>
      <c r="NES35" s="178"/>
      <c r="NET35" s="178"/>
      <c r="NEU35" s="178"/>
      <c r="NEV35" s="178"/>
      <c r="NEW35" s="178"/>
      <c r="NEX35" s="178"/>
      <c r="NEY35" s="178"/>
      <c r="NEZ35" s="178"/>
      <c r="NFA35" s="178"/>
      <c r="NFB35" s="178"/>
      <c r="NFC35" s="178"/>
      <c r="NFD35" s="178"/>
      <c r="NFE35" s="178"/>
      <c r="NFF35" s="178"/>
      <c r="NFG35" s="178"/>
      <c r="NFH35" s="178"/>
      <c r="NFI35" s="178"/>
      <c r="NFJ35" s="178"/>
      <c r="NFK35" s="178"/>
      <c r="NFL35" s="178"/>
      <c r="NFM35" s="178"/>
      <c r="NFN35" s="178"/>
      <c r="NFO35" s="178"/>
      <c r="NFP35" s="178"/>
      <c r="NFQ35" s="178"/>
      <c r="NFR35" s="178"/>
      <c r="NFS35" s="178"/>
      <c r="NFT35" s="178"/>
      <c r="NFU35" s="178"/>
      <c r="NFV35" s="178"/>
      <c r="NFW35" s="178"/>
      <c r="NFX35" s="178"/>
      <c r="NFY35" s="178"/>
      <c r="NFZ35" s="178"/>
      <c r="NGA35" s="178"/>
      <c r="NGB35" s="178"/>
      <c r="NGC35" s="178"/>
      <c r="NGD35" s="178"/>
      <c r="NGE35" s="178"/>
      <c r="NGF35" s="178"/>
      <c r="NGG35" s="178"/>
      <c r="NGH35" s="178"/>
      <c r="NGI35" s="178"/>
      <c r="NGJ35" s="178"/>
      <c r="NGK35" s="178"/>
      <c r="NGL35" s="178"/>
      <c r="NGM35" s="178"/>
      <c r="NGN35" s="178"/>
      <c r="NGO35" s="178"/>
      <c r="NGP35" s="178"/>
      <c r="NGQ35" s="178"/>
      <c r="NGR35" s="178"/>
      <c r="NGS35" s="178"/>
      <c r="NGT35" s="178"/>
      <c r="NGU35" s="178"/>
      <c r="NGV35" s="178"/>
      <c r="NGW35" s="178"/>
      <c r="NGX35" s="178"/>
      <c r="NGY35" s="178"/>
      <c r="NGZ35" s="178"/>
      <c r="NHA35" s="178"/>
      <c r="NHB35" s="178"/>
      <c r="NHC35" s="178"/>
      <c r="NHD35" s="178"/>
      <c r="NHE35" s="178"/>
      <c r="NHF35" s="178"/>
      <c r="NHG35" s="178"/>
      <c r="NHH35" s="178"/>
      <c r="NHI35" s="178"/>
      <c r="NHJ35" s="178"/>
      <c r="NHK35" s="178"/>
      <c r="NHL35" s="178"/>
      <c r="NHM35" s="178"/>
      <c r="NHN35" s="178"/>
      <c r="NHO35" s="178"/>
      <c r="NHP35" s="178"/>
      <c r="NHQ35" s="178"/>
      <c r="NHR35" s="178"/>
      <c r="NHS35" s="178"/>
      <c r="NHT35" s="178"/>
      <c r="NHU35" s="178"/>
      <c r="NHV35" s="178"/>
      <c r="NHW35" s="178"/>
      <c r="NHX35" s="178"/>
      <c r="NHY35" s="178"/>
      <c r="NHZ35" s="178"/>
      <c r="NIA35" s="178"/>
      <c r="NIB35" s="178"/>
      <c r="NIC35" s="178"/>
      <c r="NID35" s="178"/>
      <c r="NIE35" s="178"/>
      <c r="NIF35" s="178"/>
      <c r="NIG35" s="178"/>
      <c r="NIH35" s="178"/>
      <c r="NII35" s="178"/>
      <c r="NIJ35" s="178"/>
      <c r="NIK35" s="178"/>
      <c r="NIL35" s="178"/>
      <c r="NIM35" s="178"/>
      <c r="NIN35" s="178"/>
      <c r="NIO35" s="178"/>
      <c r="NIP35" s="178"/>
      <c r="NIQ35" s="178"/>
      <c r="NIR35" s="178"/>
      <c r="NIS35" s="178"/>
      <c r="NIT35" s="178"/>
      <c r="NIU35" s="178"/>
      <c r="NIV35" s="178"/>
      <c r="NIW35" s="178"/>
      <c r="NIY35" s="178"/>
      <c r="NIZ35" s="178"/>
      <c r="NJA35" s="178"/>
      <c r="NJB35" s="178"/>
      <c r="NJC35" s="178"/>
      <c r="NJD35" s="178"/>
      <c r="NJE35" s="178"/>
      <c r="NJF35" s="178"/>
      <c r="NJG35" s="178"/>
      <c r="NJH35" s="178"/>
      <c r="NJI35" s="178"/>
      <c r="NJJ35" s="178"/>
      <c r="NJK35" s="178"/>
      <c r="NJL35" s="178"/>
      <c r="NJM35" s="178"/>
      <c r="NJN35" s="178"/>
      <c r="NJO35" s="178"/>
      <c r="NJP35" s="178"/>
      <c r="NJQ35" s="178"/>
      <c r="NJR35" s="178"/>
      <c r="NJS35" s="178"/>
      <c r="NJT35" s="178"/>
      <c r="NJU35" s="178"/>
      <c r="NJV35" s="178"/>
      <c r="NJW35" s="178"/>
      <c r="NJX35" s="178"/>
      <c r="NJY35" s="178"/>
      <c r="NJZ35" s="178"/>
      <c r="NKA35" s="178"/>
      <c r="NKB35" s="178"/>
      <c r="NKC35" s="178"/>
      <c r="NKD35" s="178"/>
      <c r="NKE35" s="178"/>
      <c r="NKF35" s="178"/>
      <c r="NKG35" s="178"/>
      <c r="NKH35" s="178"/>
      <c r="NKI35" s="178"/>
      <c r="NKJ35" s="178"/>
      <c r="NKK35" s="178"/>
      <c r="NKL35" s="178"/>
      <c r="NKM35" s="178"/>
      <c r="NKN35" s="178"/>
      <c r="NKO35" s="178"/>
      <c r="NKP35" s="178"/>
      <c r="NKQ35" s="178"/>
      <c r="NKR35" s="178"/>
      <c r="NKS35" s="178"/>
      <c r="NKT35" s="178"/>
      <c r="NKU35" s="178"/>
      <c r="NKV35" s="178"/>
      <c r="NKW35" s="178"/>
      <c r="NKX35" s="178"/>
      <c r="NKY35" s="178"/>
      <c r="NKZ35" s="178"/>
      <c r="NLA35" s="178"/>
      <c r="NLB35" s="178"/>
      <c r="NLC35" s="178"/>
      <c r="NLD35" s="178"/>
      <c r="NLE35" s="178"/>
      <c r="NLF35" s="178"/>
      <c r="NLG35" s="178"/>
      <c r="NLH35" s="178"/>
      <c r="NLI35" s="178"/>
      <c r="NLJ35" s="178"/>
      <c r="NLK35" s="178"/>
      <c r="NLL35" s="178"/>
      <c r="NLM35" s="178"/>
      <c r="NLN35" s="178"/>
      <c r="NLO35" s="178"/>
      <c r="NLP35" s="178"/>
      <c r="NLQ35" s="178"/>
      <c r="NLR35" s="178"/>
      <c r="NLS35" s="178"/>
      <c r="NLT35" s="178"/>
      <c r="NLU35" s="178"/>
      <c r="NLV35" s="178"/>
      <c r="NLW35" s="178"/>
      <c r="NLX35" s="178"/>
      <c r="NLY35" s="178"/>
      <c r="NLZ35" s="178"/>
      <c r="NMA35" s="178"/>
      <c r="NMB35" s="178"/>
      <c r="NMC35" s="178"/>
      <c r="NMD35" s="178"/>
      <c r="NME35" s="178"/>
      <c r="NMF35" s="178"/>
      <c r="NMG35" s="178"/>
      <c r="NMH35" s="178"/>
      <c r="NMI35" s="178"/>
      <c r="NMJ35" s="178"/>
      <c r="NMK35" s="178"/>
      <c r="NML35" s="178"/>
      <c r="NMM35" s="178"/>
      <c r="NMN35" s="178"/>
      <c r="NMO35" s="178"/>
      <c r="NMP35" s="178"/>
      <c r="NMQ35" s="178"/>
      <c r="NMR35" s="178"/>
      <c r="NMS35" s="178"/>
      <c r="NMT35" s="178"/>
      <c r="NMU35" s="178"/>
      <c r="NMV35" s="178"/>
      <c r="NMW35" s="178"/>
      <c r="NMX35" s="178"/>
      <c r="NMY35" s="178"/>
      <c r="NMZ35" s="178"/>
      <c r="NNA35" s="178"/>
      <c r="NNB35" s="178"/>
      <c r="NNC35" s="178"/>
      <c r="NND35" s="178"/>
      <c r="NNE35" s="178"/>
      <c r="NNF35" s="178"/>
      <c r="NNG35" s="178"/>
      <c r="NNH35" s="178"/>
      <c r="NNI35" s="178"/>
      <c r="NNJ35" s="178"/>
      <c r="NNK35" s="178"/>
      <c r="NNL35" s="178"/>
      <c r="NNM35" s="178"/>
      <c r="NNN35" s="178"/>
      <c r="NNO35" s="178"/>
      <c r="NNP35" s="178"/>
      <c r="NNQ35" s="178"/>
      <c r="NNR35" s="178"/>
      <c r="NNS35" s="178"/>
      <c r="NNT35" s="178"/>
      <c r="NNU35" s="178"/>
      <c r="NNV35" s="178"/>
      <c r="NNW35" s="178"/>
      <c r="NNX35" s="178"/>
      <c r="NNY35" s="178"/>
      <c r="NNZ35" s="178"/>
      <c r="NOA35" s="178"/>
      <c r="NOB35" s="178"/>
      <c r="NOC35" s="178"/>
      <c r="NOD35" s="178"/>
      <c r="NOE35" s="178"/>
      <c r="NOF35" s="178"/>
      <c r="NOG35" s="178"/>
      <c r="NOH35" s="178"/>
      <c r="NOI35" s="178"/>
      <c r="NOJ35" s="178"/>
      <c r="NOK35" s="178"/>
      <c r="NOL35" s="178"/>
      <c r="NOM35" s="178"/>
      <c r="NON35" s="178"/>
      <c r="NOO35" s="178"/>
      <c r="NOP35" s="178"/>
      <c r="NOQ35" s="178"/>
      <c r="NOR35" s="178"/>
      <c r="NOS35" s="178"/>
      <c r="NOT35" s="178"/>
      <c r="NOU35" s="178"/>
      <c r="NOV35" s="178"/>
      <c r="NOW35" s="178"/>
      <c r="NOX35" s="178"/>
      <c r="NOY35" s="178"/>
      <c r="NOZ35" s="178"/>
      <c r="NPA35" s="178"/>
      <c r="NPB35" s="178"/>
      <c r="NPC35" s="178"/>
      <c r="NPD35" s="178"/>
      <c r="NPE35" s="178"/>
      <c r="NPF35" s="178"/>
      <c r="NPG35" s="178"/>
      <c r="NPH35" s="178"/>
      <c r="NPI35" s="178"/>
      <c r="NPJ35" s="178"/>
      <c r="NPK35" s="178"/>
      <c r="NPL35" s="178"/>
      <c r="NPM35" s="178"/>
      <c r="NPN35" s="178"/>
      <c r="NPO35" s="178"/>
      <c r="NPP35" s="178"/>
      <c r="NPQ35" s="178"/>
      <c r="NPR35" s="178"/>
      <c r="NPS35" s="178"/>
      <c r="NPT35" s="178"/>
      <c r="NPU35" s="178"/>
      <c r="NPV35" s="178"/>
      <c r="NPW35" s="178"/>
      <c r="NPX35" s="178"/>
      <c r="NPY35" s="178"/>
      <c r="NPZ35" s="178"/>
      <c r="NQA35" s="178"/>
      <c r="NQB35" s="178"/>
      <c r="NQC35" s="178"/>
      <c r="NQD35" s="178"/>
      <c r="NQE35" s="178"/>
      <c r="NQF35" s="178"/>
      <c r="NQG35" s="178"/>
      <c r="NQH35" s="178"/>
      <c r="NQI35" s="178"/>
      <c r="NQJ35" s="178"/>
      <c r="NQK35" s="178"/>
      <c r="NQL35" s="178"/>
      <c r="NQM35" s="178"/>
      <c r="NQN35" s="178"/>
      <c r="NQO35" s="178"/>
      <c r="NQP35" s="178"/>
      <c r="NQQ35" s="178"/>
      <c r="NQR35" s="178"/>
      <c r="NQS35" s="178"/>
      <c r="NQT35" s="178"/>
      <c r="NQU35" s="178"/>
      <c r="NQV35" s="178"/>
      <c r="NQW35" s="178"/>
      <c r="NQX35" s="178"/>
      <c r="NQY35" s="178"/>
      <c r="NQZ35" s="178"/>
      <c r="NRA35" s="178"/>
      <c r="NRB35" s="178"/>
      <c r="NRC35" s="178"/>
      <c r="NRD35" s="178"/>
      <c r="NRE35" s="178"/>
      <c r="NRF35" s="178"/>
      <c r="NRG35" s="178"/>
      <c r="NRH35" s="178"/>
      <c r="NRI35" s="178"/>
      <c r="NRJ35" s="178"/>
      <c r="NRK35" s="178"/>
      <c r="NRL35" s="178"/>
      <c r="NRM35" s="178"/>
      <c r="NRN35" s="178"/>
      <c r="NRO35" s="178"/>
      <c r="NRP35" s="178"/>
      <c r="NRQ35" s="178"/>
      <c r="NRR35" s="178"/>
      <c r="NRS35" s="178"/>
      <c r="NRT35" s="178"/>
      <c r="NRU35" s="178"/>
      <c r="NRV35" s="178"/>
      <c r="NRW35" s="178"/>
      <c r="NRX35" s="178"/>
      <c r="NRY35" s="178"/>
      <c r="NRZ35" s="178"/>
      <c r="NSA35" s="178"/>
      <c r="NSB35" s="178"/>
      <c r="NSC35" s="178"/>
      <c r="NSD35" s="178"/>
      <c r="NSE35" s="178"/>
      <c r="NSF35" s="178"/>
      <c r="NSG35" s="178"/>
      <c r="NSH35" s="178"/>
      <c r="NSI35" s="178"/>
      <c r="NSJ35" s="178"/>
      <c r="NSK35" s="178"/>
      <c r="NSL35" s="178"/>
      <c r="NSM35" s="178"/>
      <c r="NSN35" s="178"/>
      <c r="NSO35" s="178"/>
      <c r="NSP35" s="178"/>
      <c r="NSQ35" s="178"/>
      <c r="NSR35" s="178"/>
      <c r="NSS35" s="178"/>
      <c r="NSU35" s="178"/>
      <c r="NSV35" s="178"/>
      <c r="NSW35" s="178"/>
      <c r="NSX35" s="178"/>
      <c r="NSY35" s="178"/>
      <c r="NSZ35" s="178"/>
      <c r="NTA35" s="178"/>
      <c r="NTB35" s="178"/>
      <c r="NTC35" s="178"/>
      <c r="NTD35" s="178"/>
      <c r="NTE35" s="178"/>
      <c r="NTF35" s="178"/>
      <c r="NTG35" s="178"/>
      <c r="NTH35" s="178"/>
      <c r="NTI35" s="178"/>
      <c r="NTJ35" s="178"/>
      <c r="NTK35" s="178"/>
      <c r="NTL35" s="178"/>
      <c r="NTM35" s="178"/>
      <c r="NTN35" s="178"/>
      <c r="NTO35" s="178"/>
      <c r="NTP35" s="178"/>
      <c r="NTQ35" s="178"/>
      <c r="NTR35" s="178"/>
      <c r="NTS35" s="178"/>
      <c r="NTT35" s="178"/>
      <c r="NTU35" s="178"/>
      <c r="NTV35" s="178"/>
      <c r="NTW35" s="178"/>
      <c r="NTX35" s="178"/>
      <c r="NTY35" s="178"/>
      <c r="NTZ35" s="178"/>
      <c r="NUA35" s="178"/>
      <c r="NUB35" s="178"/>
      <c r="NUC35" s="178"/>
      <c r="NUD35" s="178"/>
      <c r="NUE35" s="178"/>
      <c r="NUF35" s="178"/>
      <c r="NUG35" s="178"/>
      <c r="NUH35" s="178"/>
      <c r="NUI35" s="178"/>
      <c r="NUJ35" s="178"/>
      <c r="NUK35" s="178"/>
      <c r="NUL35" s="178"/>
      <c r="NUM35" s="178"/>
      <c r="NUN35" s="178"/>
      <c r="NUO35" s="178"/>
      <c r="NUP35" s="178"/>
      <c r="NUQ35" s="178"/>
      <c r="NUR35" s="178"/>
      <c r="NUS35" s="178"/>
      <c r="NUT35" s="178"/>
      <c r="NUU35" s="178"/>
      <c r="NUV35" s="178"/>
      <c r="NUW35" s="178"/>
      <c r="NUX35" s="178"/>
      <c r="NUY35" s="178"/>
      <c r="NUZ35" s="178"/>
      <c r="NVA35" s="178"/>
      <c r="NVB35" s="178"/>
      <c r="NVC35" s="178"/>
      <c r="NVD35" s="178"/>
      <c r="NVE35" s="178"/>
      <c r="NVF35" s="178"/>
      <c r="NVG35" s="178"/>
      <c r="NVH35" s="178"/>
      <c r="NVI35" s="178"/>
      <c r="NVJ35" s="178"/>
      <c r="NVK35" s="178"/>
      <c r="NVL35" s="178"/>
      <c r="NVM35" s="178"/>
      <c r="NVN35" s="178"/>
      <c r="NVO35" s="178"/>
      <c r="NVP35" s="178"/>
      <c r="NVQ35" s="178"/>
      <c r="NVR35" s="178"/>
      <c r="NVS35" s="178"/>
      <c r="NVT35" s="178"/>
      <c r="NVU35" s="178"/>
      <c r="NVV35" s="178"/>
      <c r="NVW35" s="178"/>
      <c r="NVX35" s="178"/>
      <c r="NVY35" s="178"/>
      <c r="NVZ35" s="178"/>
      <c r="NWA35" s="178"/>
      <c r="NWB35" s="178"/>
      <c r="NWC35" s="178"/>
      <c r="NWD35" s="178"/>
      <c r="NWE35" s="178"/>
      <c r="NWF35" s="178"/>
      <c r="NWG35" s="178"/>
      <c r="NWH35" s="178"/>
      <c r="NWI35" s="178"/>
      <c r="NWJ35" s="178"/>
      <c r="NWK35" s="178"/>
      <c r="NWL35" s="178"/>
      <c r="NWM35" s="178"/>
      <c r="NWN35" s="178"/>
      <c r="NWO35" s="178"/>
      <c r="NWP35" s="178"/>
      <c r="NWQ35" s="178"/>
      <c r="NWR35" s="178"/>
      <c r="NWS35" s="178"/>
      <c r="NWT35" s="178"/>
      <c r="NWU35" s="178"/>
      <c r="NWV35" s="178"/>
      <c r="NWW35" s="178"/>
      <c r="NWX35" s="178"/>
      <c r="NWY35" s="178"/>
      <c r="NWZ35" s="178"/>
      <c r="NXA35" s="178"/>
      <c r="NXB35" s="178"/>
      <c r="NXC35" s="178"/>
      <c r="NXD35" s="178"/>
      <c r="NXE35" s="178"/>
      <c r="NXF35" s="178"/>
      <c r="NXG35" s="178"/>
      <c r="NXH35" s="178"/>
      <c r="NXI35" s="178"/>
      <c r="NXJ35" s="178"/>
      <c r="NXK35" s="178"/>
      <c r="NXL35" s="178"/>
      <c r="NXM35" s="178"/>
      <c r="NXN35" s="178"/>
      <c r="NXO35" s="178"/>
      <c r="NXP35" s="178"/>
      <c r="NXQ35" s="178"/>
      <c r="NXR35" s="178"/>
      <c r="NXS35" s="178"/>
      <c r="NXT35" s="178"/>
      <c r="NXU35" s="178"/>
      <c r="NXV35" s="178"/>
      <c r="NXW35" s="178"/>
      <c r="NXX35" s="178"/>
      <c r="NXY35" s="178"/>
      <c r="NXZ35" s="178"/>
      <c r="NYA35" s="178"/>
      <c r="NYB35" s="178"/>
      <c r="NYC35" s="178"/>
      <c r="NYD35" s="178"/>
      <c r="NYE35" s="178"/>
      <c r="NYF35" s="178"/>
      <c r="NYG35" s="178"/>
      <c r="NYH35" s="178"/>
      <c r="NYI35" s="178"/>
      <c r="NYJ35" s="178"/>
      <c r="NYK35" s="178"/>
      <c r="NYL35" s="178"/>
      <c r="NYM35" s="178"/>
      <c r="NYN35" s="178"/>
      <c r="NYO35" s="178"/>
      <c r="NYP35" s="178"/>
      <c r="NYQ35" s="178"/>
      <c r="NYR35" s="178"/>
      <c r="NYS35" s="178"/>
      <c r="NYT35" s="178"/>
      <c r="NYU35" s="178"/>
      <c r="NYV35" s="178"/>
      <c r="NYW35" s="178"/>
      <c r="NYX35" s="178"/>
      <c r="NYY35" s="178"/>
      <c r="NYZ35" s="178"/>
      <c r="NZA35" s="178"/>
      <c r="NZB35" s="178"/>
      <c r="NZC35" s="178"/>
      <c r="NZD35" s="178"/>
      <c r="NZE35" s="178"/>
      <c r="NZF35" s="178"/>
      <c r="NZG35" s="178"/>
      <c r="NZH35" s="178"/>
      <c r="NZI35" s="178"/>
      <c r="NZJ35" s="178"/>
      <c r="NZK35" s="178"/>
      <c r="NZL35" s="178"/>
      <c r="NZM35" s="178"/>
      <c r="NZN35" s="178"/>
      <c r="NZO35" s="178"/>
      <c r="NZP35" s="178"/>
      <c r="NZQ35" s="178"/>
      <c r="NZR35" s="178"/>
      <c r="NZS35" s="178"/>
      <c r="NZT35" s="178"/>
      <c r="NZU35" s="178"/>
      <c r="NZV35" s="178"/>
      <c r="NZW35" s="178"/>
      <c r="NZX35" s="178"/>
      <c r="NZY35" s="178"/>
      <c r="NZZ35" s="178"/>
      <c r="OAA35" s="178"/>
      <c r="OAB35" s="178"/>
      <c r="OAC35" s="178"/>
      <c r="OAD35" s="178"/>
      <c r="OAE35" s="178"/>
      <c r="OAF35" s="178"/>
      <c r="OAG35" s="178"/>
      <c r="OAH35" s="178"/>
      <c r="OAI35" s="178"/>
      <c r="OAJ35" s="178"/>
      <c r="OAK35" s="178"/>
      <c r="OAL35" s="178"/>
      <c r="OAM35" s="178"/>
      <c r="OAN35" s="178"/>
      <c r="OAO35" s="178"/>
      <c r="OAP35" s="178"/>
      <c r="OAQ35" s="178"/>
      <c r="OAR35" s="178"/>
      <c r="OAS35" s="178"/>
      <c r="OAT35" s="178"/>
      <c r="OAU35" s="178"/>
      <c r="OAV35" s="178"/>
      <c r="OAW35" s="178"/>
      <c r="OAX35" s="178"/>
      <c r="OAY35" s="178"/>
      <c r="OAZ35" s="178"/>
      <c r="OBA35" s="178"/>
      <c r="OBB35" s="178"/>
      <c r="OBC35" s="178"/>
      <c r="OBD35" s="178"/>
      <c r="OBE35" s="178"/>
      <c r="OBF35" s="178"/>
      <c r="OBG35" s="178"/>
      <c r="OBH35" s="178"/>
      <c r="OBI35" s="178"/>
      <c r="OBJ35" s="178"/>
      <c r="OBK35" s="178"/>
      <c r="OBL35" s="178"/>
      <c r="OBM35" s="178"/>
      <c r="OBN35" s="178"/>
      <c r="OBO35" s="178"/>
      <c r="OBP35" s="178"/>
      <c r="OBQ35" s="178"/>
      <c r="OBR35" s="178"/>
      <c r="OBS35" s="178"/>
      <c r="OBT35" s="178"/>
      <c r="OBU35" s="178"/>
      <c r="OBV35" s="178"/>
      <c r="OBW35" s="178"/>
      <c r="OBX35" s="178"/>
      <c r="OBY35" s="178"/>
      <c r="OBZ35" s="178"/>
      <c r="OCA35" s="178"/>
      <c r="OCB35" s="178"/>
      <c r="OCC35" s="178"/>
      <c r="OCD35" s="178"/>
      <c r="OCE35" s="178"/>
      <c r="OCF35" s="178"/>
      <c r="OCG35" s="178"/>
      <c r="OCH35" s="178"/>
      <c r="OCI35" s="178"/>
      <c r="OCJ35" s="178"/>
      <c r="OCK35" s="178"/>
      <c r="OCL35" s="178"/>
      <c r="OCM35" s="178"/>
      <c r="OCN35" s="178"/>
      <c r="OCO35" s="178"/>
      <c r="OCQ35" s="178"/>
      <c r="OCR35" s="178"/>
      <c r="OCS35" s="178"/>
      <c r="OCT35" s="178"/>
      <c r="OCU35" s="178"/>
      <c r="OCV35" s="178"/>
      <c r="OCW35" s="178"/>
      <c r="OCX35" s="178"/>
      <c r="OCY35" s="178"/>
      <c r="OCZ35" s="178"/>
      <c r="ODA35" s="178"/>
      <c r="ODB35" s="178"/>
      <c r="ODC35" s="178"/>
      <c r="ODD35" s="178"/>
      <c r="ODE35" s="178"/>
      <c r="ODF35" s="178"/>
      <c r="ODG35" s="178"/>
      <c r="ODH35" s="178"/>
      <c r="ODI35" s="178"/>
      <c r="ODJ35" s="178"/>
      <c r="ODK35" s="178"/>
      <c r="ODL35" s="178"/>
      <c r="ODM35" s="178"/>
      <c r="ODN35" s="178"/>
      <c r="ODO35" s="178"/>
      <c r="ODP35" s="178"/>
      <c r="ODQ35" s="178"/>
      <c r="ODR35" s="178"/>
      <c r="ODS35" s="178"/>
      <c r="ODT35" s="178"/>
      <c r="ODU35" s="178"/>
      <c r="ODV35" s="178"/>
      <c r="ODW35" s="178"/>
      <c r="ODX35" s="178"/>
      <c r="ODY35" s="178"/>
      <c r="ODZ35" s="178"/>
      <c r="OEA35" s="178"/>
      <c r="OEB35" s="178"/>
      <c r="OEC35" s="178"/>
      <c r="OED35" s="178"/>
      <c r="OEE35" s="178"/>
      <c r="OEF35" s="178"/>
      <c r="OEG35" s="178"/>
      <c r="OEH35" s="178"/>
      <c r="OEI35" s="178"/>
      <c r="OEJ35" s="178"/>
      <c r="OEK35" s="178"/>
      <c r="OEL35" s="178"/>
      <c r="OEM35" s="178"/>
      <c r="OEN35" s="178"/>
      <c r="OEO35" s="178"/>
      <c r="OEP35" s="178"/>
      <c r="OEQ35" s="178"/>
      <c r="OER35" s="178"/>
      <c r="OES35" s="178"/>
      <c r="OET35" s="178"/>
      <c r="OEU35" s="178"/>
      <c r="OEV35" s="178"/>
      <c r="OEW35" s="178"/>
      <c r="OEX35" s="178"/>
      <c r="OEY35" s="178"/>
      <c r="OEZ35" s="178"/>
      <c r="OFA35" s="178"/>
      <c r="OFB35" s="178"/>
      <c r="OFC35" s="178"/>
      <c r="OFD35" s="178"/>
      <c r="OFE35" s="178"/>
      <c r="OFF35" s="178"/>
      <c r="OFG35" s="178"/>
      <c r="OFH35" s="178"/>
      <c r="OFI35" s="178"/>
      <c r="OFJ35" s="178"/>
      <c r="OFK35" s="178"/>
      <c r="OFL35" s="178"/>
      <c r="OFM35" s="178"/>
      <c r="OFN35" s="178"/>
      <c r="OFO35" s="178"/>
      <c r="OFP35" s="178"/>
      <c r="OFQ35" s="178"/>
      <c r="OFR35" s="178"/>
      <c r="OFS35" s="178"/>
      <c r="OFT35" s="178"/>
      <c r="OFU35" s="178"/>
      <c r="OFV35" s="178"/>
      <c r="OFW35" s="178"/>
      <c r="OFX35" s="178"/>
      <c r="OFY35" s="178"/>
      <c r="OFZ35" s="178"/>
      <c r="OGA35" s="178"/>
      <c r="OGB35" s="178"/>
      <c r="OGC35" s="178"/>
      <c r="OGD35" s="178"/>
      <c r="OGE35" s="178"/>
      <c r="OGF35" s="178"/>
      <c r="OGG35" s="178"/>
      <c r="OGH35" s="178"/>
      <c r="OGI35" s="178"/>
      <c r="OGJ35" s="178"/>
      <c r="OGK35" s="178"/>
      <c r="OGL35" s="178"/>
      <c r="OGM35" s="178"/>
      <c r="OGN35" s="178"/>
      <c r="OGO35" s="178"/>
      <c r="OGP35" s="178"/>
      <c r="OGQ35" s="178"/>
      <c r="OGR35" s="178"/>
      <c r="OGS35" s="178"/>
      <c r="OGT35" s="178"/>
      <c r="OGU35" s="178"/>
      <c r="OGV35" s="178"/>
      <c r="OGW35" s="178"/>
      <c r="OGX35" s="178"/>
      <c r="OGY35" s="178"/>
      <c r="OGZ35" s="178"/>
      <c r="OHA35" s="178"/>
      <c r="OHB35" s="178"/>
      <c r="OHC35" s="178"/>
      <c r="OHD35" s="178"/>
      <c r="OHE35" s="178"/>
      <c r="OHF35" s="178"/>
      <c r="OHG35" s="178"/>
      <c r="OHH35" s="178"/>
      <c r="OHI35" s="178"/>
      <c r="OHJ35" s="178"/>
      <c r="OHK35" s="178"/>
      <c r="OHL35" s="178"/>
      <c r="OHM35" s="178"/>
      <c r="OHN35" s="178"/>
      <c r="OHO35" s="178"/>
      <c r="OHP35" s="178"/>
      <c r="OHQ35" s="178"/>
      <c r="OHR35" s="178"/>
      <c r="OHS35" s="178"/>
      <c r="OHT35" s="178"/>
      <c r="OHU35" s="178"/>
      <c r="OHV35" s="178"/>
      <c r="OHW35" s="178"/>
      <c r="OHX35" s="178"/>
      <c r="OHY35" s="178"/>
      <c r="OHZ35" s="178"/>
      <c r="OIA35" s="178"/>
      <c r="OIB35" s="178"/>
      <c r="OIC35" s="178"/>
      <c r="OID35" s="178"/>
      <c r="OIE35" s="178"/>
      <c r="OIF35" s="178"/>
      <c r="OIG35" s="178"/>
      <c r="OIH35" s="178"/>
      <c r="OII35" s="178"/>
      <c r="OIJ35" s="178"/>
      <c r="OIK35" s="178"/>
      <c r="OIL35" s="178"/>
      <c r="OIM35" s="178"/>
      <c r="OIN35" s="178"/>
      <c r="OIO35" s="178"/>
      <c r="OIP35" s="178"/>
      <c r="OIQ35" s="178"/>
      <c r="OIR35" s="178"/>
      <c r="OIS35" s="178"/>
      <c r="OIT35" s="178"/>
      <c r="OIU35" s="178"/>
      <c r="OIV35" s="178"/>
      <c r="OIW35" s="178"/>
      <c r="OIX35" s="178"/>
      <c r="OIY35" s="178"/>
      <c r="OIZ35" s="178"/>
      <c r="OJA35" s="178"/>
      <c r="OJB35" s="178"/>
      <c r="OJC35" s="178"/>
      <c r="OJD35" s="178"/>
      <c r="OJE35" s="178"/>
      <c r="OJF35" s="178"/>
      <c r="OJG35" s="178"/>
      <c r="OJH35" s="178"/>
      <c r="OJI35" s="178"/>
      <c r="OJJ35" s="178"/>
      <c r="OJK35" s="178"/>
      <c r="OJL35" s="178"/>
      <c r="OJM35" s="178"/>
      <c r="OJN35" s="178"/>
      <c r="OJO35" s="178"/>
      <c r="OJP35" s="178"/>
      <c r="OJQ35" s="178"/>
      <c r="OJR35" s="178"/>
      <c r="OJS35" s="178"/>
      <c r="OJT35" s="178"/>
      <c r="OJU35" s="178"/>
      <c r="OJV35" s="178"/>
      <c r="OJW35" s="178"/>
      <c r="OJX35" s="178"/>
      <c r="OJY35" s="178"/>
      <c r="OJZ35" s="178"/>
      <c r="OKA35" s="178"/>
      <c r="OKB35" s="178"/>
      <c r="OKC35" s="178"/>
      <c r="OKD35" s="178"/>
      <c r="OKE35" s="178"/>
      <c r="OKF35" s="178"/>
      <c r="OKG35" s="178"/>
      <c r="OKH35" s="178"/>
      <c r="OKI35" s="178"/>
      <c r="OKJ35" s="178"/>
      <c r="OKK35" s="178"/>
      <c r="OKL35" s="178"/>
      <c r="OKM35" s="178"/>
      <c r="OKN35" s="178"/>
      <c r="OKO35" s="178"/>
      <c r="OKP35" s="178"/>
      <c r="OKQ35" s="178"/>
      <c r="OKR35" s="178"/>
      <c r="OKS35" s="178"/>
      <c r="OKT35" s="178"/>
      <c r="OKU35" s="178"/>
      <c r="OKV35" s="178"/>
      <c r="OKW35" s="178"/>
      <c r="OKX35" s="178"/>
      <c r="OKY35" s="178"/>
      <c r="OKZ35" s="178"/>
      <c r="OLA35" s="178"/>
      <c r="OLB35" s="178"/>
      <c r="OLC35" s="178"/>
      <c r="OLD35" s="178"/>
      <c r="OLE35" s="178"/>
      <c r="OLF35" s="178"/>
      <c r="OLG35" s="178"/>
      <c r="OLH35" s="178"/>
      <c r="OLI35" s="178"/>
      <c r="OLJ35" s="178"/>
      <c r="OLK35" s="178"/>
      <c r="OLL35" s="178"/>
      <c r="OLM35" s="178"/>
      <c r="OLN35" s="178"/>
      <c r="OLO35" s="178"/>
      <c r="OLP35" s="178"/>
      <c r="OLQ35" s="178"/>
      <c r="OLR35" s="178"/>
      <c r="OLS35" s="178"/>
      <c r="OLT35" s="178"/>
      <c r="OLU35" s="178"/>
      <c r="OLV35" s="178"/>
      <c r="OLW35" s="178"/>
      <c r="OLX35" s="178"/>
      <c r="OLY35" s="178"/>
      <c r="OLZ35" s="178"/>
      <c r="OMA35" s="178"/>
      <c r="OMB35" s="178"/>
      <c r="OMC35" s="178"/>
      <c r="OMD35" s="178"/>
      <c r="OME35" s="178"/>
      <c r="OMF35" s="178"/>
      <c r="OMG35" s="178"/>
      <c r="OMH35" s="178"/>
      <c r="OMI35" s="178"/>
      <c r="OMJ35" s="178"/>
      <c r="OMK35" s="178"/>
      <c r="OMM35" s="178"/>
      <c r="OMN35" s="178"/>
      <c r="OMO35" s="178"/>
      <c r="OMP35" s="178"/>
      <c r="OMQ35" s="178"/>
      <c r="OMR35" s="178"/>
      <c r="OMS35" s="178"/>
      <c r="OMT35" s="178"/>
      <c r="OMU35" s="178"/>
      <c r="OMV35" s="178"/>
      <c r="OMW35" s="178"/>
      <c r="OMX35" s="178"/>
      <c r="OMY35" s="178"/>
      <c r="OMZ35" s="178"/>
      <c r="ONA35" s="178"/>
      <c r="ONB35" s="178"/>
      <c r="ONC35" s="178"/>
      <c r="OND35" s="178"/>
      <c r="ONE35" s="178"/>
      <c r="ONF35" s="178"/>
      <c r="ONG35" s="178"/>
      <c r="ONH35" s="178"/>
      <c r="ONI35" s="178"/>
      <c r="ONJ35" s="178"/>
      <c r="ONK35" s="178"/>
      <c r="ONL35" s="178"/>
      <c r="ONM35" s="178"/>
      <c r="ONN35" s="178"/>
      <c r="ONO35" s="178"/>
      <c r="ONP35" s="178"/>
      <c r="ONQ35" s="178"/>
      <c r="ONR35" s="178"/>
      <c r="ONS35" s="178"/>
      <c r="ONT35" s="178"/>
      <c r="ONU35" s="178"/>
      <c r="ONV35" s="178"/>
      <c r="ONW35" s="178"/>
      <c r="ONX35" s="178"/>
      <c r="ONY35" s="178"/>
      <c r="ONZ35" s="178"/>
      <c r="OOA35" s="178"/>
      <c r="OOB35" s="178"/>
      <c r="OOC35" s="178"/>
      <c r="OOD35" s="178"/>
      <c r="OOE35" s="178"/>
      <c r="OOF35" s="178"/>
      <c r="OOG35" s="178"/>
      <c r="OOH35" s="178"/>
      <c r="OOI35" s="178"/>
      <c r="OOJ35" s="178"/>
      <c r="OOK35" s="178"/>
      <c r="OOL35" s="178"/>
      <c r="OOM35" s="178"/>
      <c r="OON35" s="178"/>
      <c r="OOO35" s="178"/>
      <c r="OOP35" s="178"/>
      <c r="OOQ35" s="178"/>
      <c r="OOR35" s="178"/>
      <c r="OOS35" s="178"/>
      <c r="OOT35" s="178"/>
      <c r="OOU35" s="178"/>
      <c r="OOV35" s="178"/>
      <c r="OOW35" s="178"/>
      <c r="OOX35" s="178"/>
      <c r="OOY35" s="178"/>
      <c r="OOZ35" s="178"/>
      <c r="OPA35" s="178"/>
      <c r="OPB35" s="178"/>
      <c r="OPC35" s="178"/>
      <c r="OPD35" s="178"/>
      <c r="OPE35" s="178"/>
      <c r="OPF35" s="178"/>
      <c r="OPG35" s="178"/>
      <c r="OPH35" s="178"/>
      <c r="OPI35" s="178"/>
      <c r="OPJ35" s="178"/>
      <c r="OPK35" s="178"/>
      <c r="OPL35" s="178"/>
      <c r="OPM35" s="178"/>
      <c r="OPN35" s="178"/>
      <c r="OPO35" s="178"/>
      <c r="OPP35" s="178"/>
      <c r="OPQ35" s="178"/>
      <c r="OPR35" s="178"/>
      <c r="OPS35" s="178"/>
      <c r="OPT35" s="178"/>
      <c r="OPU35" s="178"/>
      <c r="OPV35" s="178"/>
      <c r="OPW35" s="178"/>
      <c r="OPX35" s="178"/>
      <c r="OPY35" s="178"/>
      <c r="OPZ35" s="178"/>
      <c r="OQA35" s="178"/>
      <c r="OQB35" s="178"/>
      <c r="OQC35" s="178"/>
      <c r="OQD35" s="178"/>
      <c r="OQE35" s="178"/>
      <c r="OQF35" s="178"/>
      <c r="OQG35" s="178"/>
      <c r="OQH35" s="178"/>
      <c r="OQI35" s="178"/>
      <c r="OQJ35" s="178"/>
      <c r="OQK35" s="178"/>
      <c r="OQL35" s="178"/>
      <c r="OQM35" s="178"/>
      <c r="OQN35" s="178"/>
      <c r="OQO35" s="178"/>
      <c r="OQP35" s="178"/>
      <c r="OQQ35" s="178"/>
      <c r="OQR35" s="178"/>
      <c r="OQS35" s="178"/>
      <c r="OQT35" s="178"/>
      <c r="OQU35" s="178"/>
      <c r="OQV35" s="178"/>
      <c r="OQW35" s="178"/>
      <c r="OQX35" s="178"/>
      <c r="OQY35" s="178"/>
      <c r="OQZ35" s="178"/>
      <c r="ORA35" s="178"/>
      <c r="ORB35" s="178"/>
      <c r="ORC35" s="178"/>
      <c r="ORD35" s="178"/>
      <c r="ORE35" s="178"/>
      <c r="ORF35" s="178"/>
      <c r="ORG35" s="178"/>
      <c r="ORH35" s="178"/>
      <c r="ORI35" s="178"/>
      <c r="ORJ35" s="178"/>
      <c r="ORK35" s="178"/>
      <c r="ORL35" s="178"/>
      <c r="ORM35" s="178"/>
      <c r="ORN35" s="178"/>
      <c r="ORO35" s="178"/>
      <c r="ORP35" s="178"/>
      <c r="ORQ35" s="178"/>
      <c r="ORR35" s="178"/>
      <c r="ORS35" s="178"/>
      <c r="ORT35" s="178"/>
      <c r="ORU35" s="178"/>
      <c r="ORV35" s="178"/>
      <c r="ORW35" s="178"/>
      <c r="ORX35" s="178"/>
      <c r="ORY35" s="178"/>
      <c r="ORZ35" s="178"/>
      <c r="OSA35" s="178"/>
      <c r="OSB35" s="178"/>
      <c r="OSC35" s="178"/>
      <c r="OSD35" s="178"/>
      <c r="OSE35" s="178"/>
      <c r="OSF35" s="178"/>
      <c r="OSG35" s="178"/>
      <c r="OSH35" s="178"/>
      <c r="OSI35" s="178"/>
      <c r="OSJ35" s="178"/>
      <c r="OSK35" s="178"/>
      <c r="OSL35" s="178"/>
      <c r="OSM35" s="178"/>
      <c r="OSN35" s="178"/>
      <c r="OSO35" s="178"/>
      <c r="OSP35" s="178"/>
      <c r="OSQ35" s="178"/>
      <c r="OSR35" s="178"/>
      <c r="OSS35" s="178"/>
      <c r="OST35" s="178"/>
      <c r="OSU35" s="178"/>
      <c r="OSV35" s="178"/>
      <c r="OSW35" s="178"/>
      <c r="OSX35" s="178"/>
      <c r="OSY35" s="178"/>
      <c r="OSZ35" s="178"/>
      <c r="OTA35" s="178"/>
      <c r="OTB35" s="178"/>
      <c r="OTC35" s="178"/>
      <c r="OTD35" s="178"/>
      <c r="OTE35" s="178"/>
      <c r="OTF35" s="178"/>
      <c r="OTG35" s="178"/>
      <c r="OTH35" s="178"/>
      <c r="OTI35" s="178"/>
      <c r="OTJ35" s="178"/>
      <c r="OTK35" s="178"/>
      <c r="OTL35" s="178"/>
      <c r="OTM35" s="178"/>
      <c r="OTN35" s="178"/>
      <c r="OTO35" s="178"/>
      <c r="OTP35" s="178"/>
      <c r="OTQ35" s="178"/>
      <c r="OTR35" s="178"/>
      <c r="OTS35" s="178"/>
      <c r="OTT35" s="178"/>
      <c r="OTU35" s="178"/>
      <c r="OTV35" s="178"/>
      <c r="OTW35" s="178"/>
      <c r="OTX35" s="178"/>
      <c r="OTY35" s="178"/>
      <c r="OTZ35" s="178"/>
      <c r="OUA35" s="178"/>
      <c r="OUB35" s="178"/>
      <c r="OUC35" s="178"/>
      <c r="OUD35" s="178"/>
      <c r="OUE35" s="178"/>
      <c r="OUF35" s="178"/>
      <c r="OUG35" s="178"/>
      <c r="OUH35" s="178"/>
      <c r="OUI35" s="178"/>
      <c r="OUJ35" s="178"/>
      <c r="OUK35" s="178"/>
      <c r="OUL35" s="178"/>
      <c r="OUM35" s="178"/>
      <c r="OUN35" s="178"/>
      <c r="OUO35" s="178"/>
      <c r="OUP35" s="178"/>
      <c r="OUQ35" s="178"/>
      <c r="OUR35" s="178"/>
      <c r="OUS35" s="178"/>
      <c r="OUT35" s="178"/>
      <c r="OUU35" s="178"/>
      <c r="OUV35" s="178"/>
      <c r="OUW35" s="178"/>
      <c r="OUX35" s="178"/>
      <c r="OUY35" s="178"/>
      <c r="OUZ35" s="178"/>
      <c r="OVA35" s="178"/>
      <c r="OVB35" s="178"/>
      <c r="OVC35" s="178"/>
      <c r="OVD35" s="178"/>
      <c r="OVE35" s="178"/>
      <c r="OVF35" s="178"/>
      <c r="OVG35" s="178"/>
      <c r="OVH35" s="178"/>
      <c r="OVI35" s="178"/>
      <c r="OVJ35" s="178"/>
      <c r="OVK35" s="178"/>
      <c r="OVL35" s="178"/>
      <c r="OVM35" s="178"/>
      <c r="OVN35" s="178"/>
      <c r="OVO35" s="178"/>
      <c r="OVP35" s="178"/>
      <c r="OVQ35" s="178"/>
      <c r="OVR35" s="178"/>
      <c r="OVS35" s="178"/>
      <c r="OVT35" s="178"/>
      <c r="OVU35" s="178"/>
      <c r="OVV35" s="178"/>
      <c r="OVW35" s="178"/>
      <c r="OVX35" s="178"/>
      <c r="OVY35" s="178"/>
      <c r="OVZ35" s="178"/>
      <c r="OWA35" s="178"/>
      <c r="OWB35" s="178"/>
      <c r="OWC35" s="178"/>
      <c r="OWD35" s="178"/>
      <c r="OWE35" s="178"/>
      <c r="OWF35" s="178"/>
      <c r="OWG35" s="178"/>
      <c r="OWI35" s="178"/>
      <c r="OWJ35" s="178"/>
      <c r="OWK35" s="178"/>
      <c r="OWL35" s="178"/>
      <c r="OWM35" s="178"/>
      <c r="OWN35" s="178"/>
      <c r="OWO35" s="178"/>
      <c r="OWP35" s="178"/>
      <c r="OWQ35" s="178"/>
      <c r="OWR35" s="178"/>
      <c r="OWS35" s="178"/>
      <c r="OWT35" s="178"/>
      <c r="OWU35" s="178"/>
      <c r="OWV35" s="178"/>
      <c r="OWW35" s="178"/>
      <c r="OWX35" s="178"/>
      <c r="OWY35" s="178"/>
      <c r="OWZ35" s="178"/>
      <c r="OXA35" s="178"/>
      <c r="OXB35" s="178"/>
      <c r="OXC35" s="178"/>
      <c r="OXD35" s="178"/>
      <c r="OXE35" s="178"/>
      <c r="OXF35" s="178"/>
      <c r="OXG35" s="178"/>
      <c r="OXH35" s="178"/>
      <c r="OXI35" s="178"/>
      <c r="OXJ35" s="178"/>
      <c r="OXK35" s="178"/>
      <c r="OXL35" s="178"/>
      <c r="OXM35" s="178"/>
      <c r="OXN35" s="178"/>
      <c r="OXO35" s="178"/>
      <c r="OXP35" s="178"/>
      <c r="OXQ35" s="178"/>
      <c r="OXR35" s="178"/>
      <c r="OXS35" s="178"/>
      <c r="OXT35" s="178"/>
      <c r="OXU35" s="178"/>
      <c r="OXV35" s="178"/>
      <c r="OXW35" s="178"/>
      <c r="OXX35" s="178"/>
      <c r="OXY35" s="178"/>
      <c r="OXZ35" s="178"/>
      <c r="OYA35" s="178"/>
      <c r="OYB35" s="178"/>
      <c r="OYC35" s="178"/>
      <c r="OYD35" s="178"/>
      <c r="OYE35" s="178"/>
      <c r="OYF35" s="178"/>
      <c r="OYG35" s="178"/>
      <c r="OYH35" s="178"/>
      <c r="OYI35" s="178"/>
      <c r="OYJ35" s="178"/>
      <c r="OYK35" s="178"/>
      <c r="OYL35" s="178"/>
      <c r="OYM35" s="178"/>
      <c r="OYN35" s="178"/>
      <c r="OYO35" s="178"/>
      <c r="OYP35" s="178"/>
      <c r="OYQ35" s="178"/>
      <c r="OYR35" s="178"/>
      <c r="OYS35" s="178"/>
      <c r="OYT35" s="178"/>
      <c r="OYU35" s="178"/>
      <c r="OYV35" s="178"/>
      <c r="OYW35" s="178"/>
      <c r="OYX35" s="178"/>
      <c r="OYY35" s="178"/>
      <c r="OYZ35" s="178"/>
      <c r="OZA35" s="178"/>
      <c r="OZB35" s="178"/>
      <c r="OZC35" s="178"/>
      <c r="OZD35" s="178"/>
      <c r="OZE35" s="178"/>
      <c r="OZF35" s="178"/>
      <c r="OZG35" s="178"/>
      <c r="OZH35" s="178"/>
      <c r="OZI35" s="178"/>
      <c r="OZJ35" s="178"/>
      <c r="OZK35" s="178"/>
      <c r="OZL35" s="178"/>
      <c r="OZM35" s="178"/>
      <c r="OZN35" s="178"/>
      <c r="OZO35" s="178"/>
      <c r="OZP35" s="178"/>
      <c r="OZQ35" s="178"/>
      <c r="OZR35" s="178"/>
      <c r="OZS35" s="178"/>
      <c r="OZT35" s="178"/>
      <c r="OZU35" s="178"/>
      <c r="OZV35" s="178"/>
      <c r="OZW35" s="178"/>
      <c r="OZX35" s="178"/>
      <c r="OZY35" s="178"/>
      <c r="OZZ35" s="178"/>
      <c r="PAA35" s="178"/>
      <c r="PAB35" s="178"/>
      <c r="PAC35" s="178"/>
      <c r="PAD35" s="178"/>
      <c r="PAE35" s="178"/>
      <c r="PAF35" s="178"/>
      <c r="PAG35" s="178"/>
      <c r="PAH35" s="178"/>
      <c r="PAI35" s="178"/>
      <c r="PAJ35" s="178"/>
      <c r="PAK35" s="178"/>
      <c r="PAL35" s="178"/>
      <c r="PAM35" s="178"/>
      <c r="PAN35" s="178"/>
      <c r="PAO35" s="178"/>
      <c r="PAP35" s="178"/>
      <c r="PAQ35" s="178"/>
      <c r="PAR35" s="178"/>
      <c r="PAS35" s="178"/>
      <c r="PAT35" s="178"/>
      <c r="PAU35" s="178"/>
      <c r="PAV35" s="178"/>
      <c r="PAW35" s="178"/>
      <c r="PAX35" s="178"/>
      <c r="PAY35" s="178"/>
      <c r="PAZ35" s="178"/>
      <c r="PBA35" s="178"/>
      <c r="PBB35" s="178"/>
      <c r="PBC35" s="178"/>
      <c r="PBD35" s="178"/>
      <c r="PBE35" s="178"/>
      <c r="PBF35" s="178"/>
      <c r="PBG35" s="178"/>
      <c r="PBH35" s="178"/>
      <c r="PBI35" s="178"/>
      <c r="PBJ35" s="178"/>
      <c r="PBK35" s="178"/>
      <c r="PBL35" s="178"/>
      <c r="PBM35" s="178"/>
      <c r="PBN35" s="178"/>
      <c r="PBO35" s="178"/>
      <c r="PBP35" s="178"/>
      <c r="PBQ35" s="178"/>
      <c r="PBR35" s="178"/>
      <c r="PBS35" s="178"/>
      <c r="PBT35" s="178"/>
      <c r="PBU35" s="178"/>
      <c r="PBV35" s="178"/>
      <c r="PBW35" s="178"/>
      <c r="PBX35" s="178"/>
      <c r="PBY35" s="178"/>
      <c r="PBZ35" s="178"/>
      <c r="PCA35" s="178"/>
      <c r="PCB35" s="178"/>
      <c r="PCC35" s="178"/>
      <c r="PCD35" s="178"/>
      <c r="PCE35" s="178"/>
      <c r="PCF35" s="178"/>
      <c r="PCG35" s="178"/>
      <c r="PCH35" s="178"/>
      <c r="PCI35" s="178"/>
      <c r="PCJ35" s="178"/>
      <c r="PCK35" s="178"/>
      <c r="PCL35" s="178"/>
      <c r="PCM35" s="178"/>
      <c r="PCN35" s="178"/>
      <c r="PCO35" s="178"/>
      <c r="PCP35" s="178"/>
      <c r="PCQ35" s="178"/>
      <c r="PCR35" s="178"/>
      <c r="PCS35" s="178"/>
      <c r="PCT35" s="178"/>
      <c r="PCU35" s="178"/>
      <c r="PCV35" s="178"/>
      <c r="PCW35" s="178"/>
      <c r="PCX35" s="178"/>
      <c r="PCY35" s="178"/>
      <c r="PCZ35" s="178"/>
      <c r="PDA35" s="178"/>
      <c r="PDB35" s="178"/>
      <c r="PDC35" s="178"/>
      <c r="PDD35" s="178"/>
      <c r="PDE35" s="178"/>
      <c r="PDF35" s="178"/>
      <c r="PDG35" s="178"/>
      <c r="PDH35" s="178"/>
      <c r="PDI35" s="178"/>
      <c r="PDJ35" s="178"/>
      <c r="PDK35" s="178"/>
      <c r="PDL35" s="178"/>
      <c r="PDM35" s="178"/>
      <c r="PDN35" s="178"/>
      <c r="PDO35" s="178"/>
      <c r="PDP35" s="178"/>
      <c r="PDQ35" s="178"/>
      <c r="PDR35" s="178"/>
      <c r="PDS35" s="178"/>
      <c r="PDT35" s="178"/>
      <c r="PDU35" s="178"/>
      <c r="PDV35" s="178"/>
      <c r="PDW35" s="178"/>
      <c r="PDX35" s="178"/>
      <c r="PDY35" s="178"/>
      <c r="PDZ35" s="178"/>
      <c r="PEA35" s="178"/>
      <c r="PEB35" s="178"/>
      <c r="PEC35" s="178"/>
      <c r="PED35" s="178"/>
      <c r="PEE35" s="178"/>
      <c r="PEF35" s="178"/>
      <c r="PEG35" s="178"/>
      <c r="PEH35" s="178"/>
      <c r="PEI35" s="178"/>
      <c r="PEJ35" s="178"/>
      <c r="PEK35" s="178"/>
      <c r="PEL35" s="178"/>
      <c r="PEM35" s="178"/>
      <c r="PEN35" s="178"/>
      <c r="PEO35" s="178"/>
      <c r="PEP35" s="178"/>
      <c r="PEQ35" s="178"/>
      <c r="PER35" s="178"/>
      <c r="PES35" s="178"/>
      <c r="PET35" s="178"/>
      <c r="PEU35" s="178"/>
      <c r="PEV35" s="178"/>
      <c r="PEW35" s="178"/>
      <c r="PEX35" s="178"/>
      <c r="PEY35" s="178"/>
      <c r="PEZ35" s="178"/>
      <c r="PFA35" s="178"/>
      <c r="PFB35" s="178"/>
      <c r="PFC35" s="178"/>
      <c r="PFD35" s="178"/>
      <c r="PFE35" s="178"/>
      <c r="PFF35" s="178"/>
      <c r="PFG35" s="178"/>
      <c r="PFH35" s="178"/>
      <c r="PFI35" s="178"/>
      <c r="PFJ35" s="178"/>
      <c r="PFK35" s="178"/>
      <c r="PFL35" s="178"/>
      <c r="PFM35" s="178"/>
      <c r="PFN35" s="178"/>
      <c r="PFO35" s="178"/>
      <c r="PFP35" s="178"/>
      <c r="PFQ35" s="178"/>
      <c r="PFR35" s="178"/>
      <c r="PFS35" s="178"/>
      <c r="PFT35" s="178"/>
      <c r="PFU35" s="178"/>
      <c r="PFV35" s="178"/>
      <c r="PFW35" s="178"/>
      <c r="PFX35" s="178"/>
      <c r="PFY35" s="178"/>
      <c r="PFZ35" s="178"/>
      <c r="PGA35" s="178"/>
      <c r="PGB35" s="178"/>
      <c r="PGC35" s="178"/>
      <c r="PGE35" s="178"/>
      <c r="PGF35" s="178"/>
      <c r="PGG35" s="178"/>
      <c r="PGH35" s="178"/>
      <c r="PGI35" s="178"/>
      <c r="PGJ35" s="178"/>
      <c r="PGK35" s="178"/>
      <c r="PGL35" s="178"/>
      <c r="PGM35" s="178"/>
      <c r="PGN35" s="178"/>
      <c r="PGO35" s="178"/>
      <c r="PGP35" s="178"/>
      <c r="PGQ35" s="178"/>
      <c r="PGR35" s="178"/>
      <c r="PGS35" s="178"/>
      <c r="PGT35" s="178"/>
      <c r="PGU35" s="178"/>
      <c r="PGV35" s="178"/>
      <c r="PGW35" s="178"/>
      <c r="PGX35" s="178"/>
      <c r="PGY35" s="178"/>
      <c r="PGZ35" s="178"/>
      <c r="PHA35" s="178"/>
      <c r="PHB35" s="178"/>
      <c r="PHC35" s="178"/>
      <c r="PHD35" s="178"/>
      <c r="PHE35" s="178"/>
      <c r="PHF35" s="178"/>
      <c r="PHG35" s="178"/>
      <c r="PHH35" s="178"/>
      <c r="PHI35" s="178"/>
      <c r="PHJ35" s="178"/>
      <c r="PHK35" s="178"/>
      <c r="PHL35" s="178"/>
      <c r="PHM35" s="178"/>
      <c r="PHN35" s="178"/>
      <c r="PHO35" s="178"/>
      <c r="PHP35" s="178"/>
      <c r="PHQ35" s="178"/>
      <c r="PHR35" s="178"/>
      <c r="PHS35" s="178"/>
      <c r="PHT35" s="178"/>
      <c r="PHU35" s="178"/>
      <c r="PHV35" s="178"/>
      <c r="PHW35" s="178"/>
      <c r="PHX35" s="178"/>
      <c r="PHY35" s="178"/>
      <c r="PHZ35" s="178"/>
      <c r="PIA35" s="178"/>
      <c r="PIB35" s="178"/>
      <c r="PIC35" s="178"/>
      <c r="PID35" s="178"/>
      <c r="PIE35" s="178"/>
      <c r="PIF35" s="178"/>
      <c r="PIG35" s="178"/>
      <c r="PIH35" s="178"/>
      <c r="PII35" s="178"/>
      <c r="PIJ35" s="178"/>
      <c r="PIK35" s="178"/>
      <c r="PIL35" s="178"/>
      <c r="PIM35" s="178"/>
      <c r="PIN35" s="178"/>
      <c r="PIO35" s="178"/>
      <c r="PIP35" s="178"/>
      <c r="PIQ35" s="178"/>
      <c r="PIR35" s="178"/>
      <c r="PIS35" s="178"/>
      <c r="PIT35" s="178"/>
      <c r="PIU35" s="178"/>
      <c r="PIV35" s="178"/>
      <c r="PIW35" s="178"/>
      <c r="PIX35" s="178"/>
      <c r="PIY35" s="178"/>
      <c r="PIZ35" s="178"/>
      <c r="PJA35" s="178"/>
      <c r="PJB35" s="178"/>
      <c r="PJC35" s="178"/>
      <c r="PJD35" s="178"/>
      <c r="PJE35" s="178"/>
      <c r="PJF35" s="178"/>
      <c r="PJG35" s="178"/>
      <c r="PJH35" s="178"/>
      <c r="PJI35" s="178"/>
      <c r="PJJ35" s="178"/>
      <c r="PJK35" s="178"/>
      <c r="PJL35" s="178"/>
      <c r="PJM35" s="178"/>
      <c r="PJN35" s="178"/>
      <c r="PJO35" s="178"/>
      <c r="PJP35" s="178"/>
      <c r="PJQ35" s="178"/>
      <c r="PJR35" s="178"/>
      <c r="PJS35" s="178"/>
      <c r="PJT35" s="178"/>
      <c r="PJU35" s="178"/>
      <c r="PJV35" s="178"/>
      <c r="PJW35" s="178"/>
      <c r="PJX35" s="178"/>
      <c r="PJY35" s="178"/>
      <c r="PJZ35" s="178"/>
      <c r="PKA35" s="178"/>
      <c r="PKB35" s="178"/>
      <c r="PKC35" s="178"/>
      <c r="PKD35" s="178"/>
      <c r="PKE35" s="178"/>
      <c r="PKF35" s="178"/>
      <c r="PKG35" s="178"/>
      <c r="PKH35" s="178"/>
      <c r="PKI35" s="178"/>
      <c r="PKJ35" s="178"/>
      <c r="PKK35" s="178"/>
      <c r="PKL35" s="178"/>
      <c r="PKM35" s="178"/>
      <c r="PKN35" s="178"/>
      <c r="PKO35" s="178"/>
      <c r="PKP35" s="178"/>
      <c r="PKQ35" s="178"/>
      <c r="PKR35" s="178"/>
      <c r="PKS35" s="178"/>
      <c r="PKT35" s="178"/>
      <c r="PKU35" s="178"/>
      <c r="PKV35" s="178"/>
      <c r="PKW35" s="178"/>
      <c r="PKX35" s="178"/>
      <c r="PKY35" s="178"/>
      <c r="PKZ35" s="178"/>
      <c r="PLA35" s="178"/>
      <c r="PLB35" s="178"/>
      <c r="PLC35" s="178"/>
      <c r="PLD35" s="178"/>
      <c r="PLE35" s="178"/>
      <c r="PLF35" s="178"/>
      <c r="PLG35" s="178"/>
      <c r="PLH35" s="178"/>
      <c r="PLI35" s="178"/>
      <c r="PLJ35" s="178"/>
      <c r="PLK35" s="178"/>
      <c r="PLL35" s="178"/>
      <c r="PLM35" s="178"/>
      <c r="PLN35" s="178"/>
      <c r="PLO35" s="178"/>
      <c r="PLP35" s="178"/>
      <c r="PLQ35" s="178"/>
      <c r="PLR35" s="178"/>
      <c r="PLS35" s="178"/>
      <c r="PLT35" s="178"/>
      <c r="PLU35" s="178"/>
      <c r="PLV35" s="178"/>
      <c r="PLW35" s="178"/>
      <c r="PLX35" s="178"/>
      <c r="PLY35" s="178"/>
      <c r="PLZ35" s="178"/>
      <c r="PMA35" s="178"/>
      <c r="PMB35" s="178"/>
      <c r="PMC35" s="178"/>
      <c r="PMD35" s="178"/>
      <c r="PME35" s="178"/>
      <c r="PMF35" s="178"/>
      <c r="PMG35" s="178"/>
      <c r="PMH35" s="178"/>
      <c r="PMI35" s="178"/>
      <c r="PMJ35" s="178"/>
      <c r="PMK35" s="178"/>
      <c r="PML35" s="178"/>
      <c r="PMM35" s="178"/>
      <c r="PMN35" s="178"/>
      <c r="PMO35" s="178"/>
      <c r="PMP35" s="178"/>
      <c r="PMQ35" s="178"/>
      <c r="PMR35" s="178"/>
      <c r="PMS35" s="178"/>
      <c r="PMT35" s="178"/>
      <c r="PMU35" s="178"/>
      <c r="PMV35" s="178"/>
      <c r="PMW35" s="178"/>
      <c r="PMX35" s="178"/>
      <c r="PMY35" s="178"/>
      <c r="PMZ35" s="178"/>
      <c r="PNA35" s="178"/>
      <c r="PNB35" s="178"/>
      <c r="PNC35" s="178"/>
      <c r="PND35" s="178"/>
      <c r="PNE35" s="178"/>
      <c r="PNF35" s="178"/>
      <c r="PNG35" s="178"/>
      <c r="PNH35" s="178"/>
      <c r="PNI35" s="178"/>
      <c r="PNJ35" s="178"/>
      <c r="PNK35" s="178"/>
      <c r="PNL35" s="178"/>
      <c r="PNM35" s="178"/>
      <c r="PNN35" s="178"/>
      <c r="PNO35" s="178"/>
      <c r="PNP35" s="178"/>
      <c r="PNQ35" s="178"/>
      <c r="PNR35" s="178"/>
      <c r="PNS35" s="178"/>
      <c r="PNT35" s="178"/>
      <c r="PNU35" s="178"/>
      <c r="PNV35" s="178"/>
      <c r="PNW35" s="178"/>
      <c r="PNX35" s="178"/>
      <c r="PNY35" s="178"/>
      <c r="PNZ35" s="178"/>
      <c r="POA35" s="178"/>
      <c r="POB35" s="178"/>
      <c r="POC35" s="178"/>
      <c r="POD35" s="178"/>
      <c r="POE35" s="178"/>
      <c r="POF35" s="178"/>
      <c r="POG35" s="178"/>
      <c r="POH35" s="178"/>
      <c r="POI35" s="178"/>
      <c r="POJ35" s="178"/>
      <c r="POK35" s="178"/>
      <c r="POL35" s="178"/>
      <c r="POM35" s="178"/>
      <c r="PON35" s="178"/>
      <c r="POO35" s="178"/>
      <c r="POP35" s="178"/>
      <c r="POQ35" s="178"/>
      <c r="POR35" s="178"/>
      <c r="POS35" s="178"/>
      <c r="POT35" s="178"/>
      <c r="POU35" s="178"/>
      <c r="POV35" s="178"/>
      <c r="POW35" s="178"/>
      <c r="POX35" s="178"/>
      <c r="POY35" s="178"/>
      <c r="POZ35" s="178"/>
      <c r="PPA35" s="178"/>
      <c r="PPB35" s="178"/>
      <c r="PPC35" s="178"/>
      <c r="PPD35" s="178"/>
      <c r="PPE35" s="178"/>
      <c r="PPF35" s="178"/>
      <c r="PPG35" s="178"/>
      <c r="PPH35" s="178"/>
      <c r="PPI35" s="178"/>
      <c r="PPJ35" s="178"/>
      <c r="PPK35" s="178"/>
      <c r="PPL35" s="178"/>
      <c r="PPM35" s="178"/>
      <c r="PPN35" s="178"/>
      <c r="PPO35" s="178"/>
      <c r="PPP35" s="178"/>
      <c r="PPQ35" s="178"/>
      <c r="PPR35" s="178"/>
      <c r="PPS35" s="178"/>
      <c r="PPT35" s="178"/>
      <c r="PPU35" s="178"/>
      <c r="PPV35" s="178"/>
      <c r="PPW35" s="178"/>
      <c r="PPX35" s="178"/>
      <c r="PPY35" s="178"/>
      <c r="PQA35" s="178"/>
      <c r="PQB35" s="178"/>
      <c r="PQC35" s="178"/>
      <c r="PQD35" s="178"/>
      <c r="PQE35" s="178"/>
      <c r="PQF35" s="178"/>
      <c r="PQG35" s="178"/>
      <c r="PQH35" s="178"/>
      <c r="PQI35" s="178"/>
      <c r="PQJ35" s="178"/>
      <c r="PQK35" s="178"/>
      <c r="PQL35" s="178"/>
      <c r="PQM35" s="178"/>
      <c r="PQN35" s="178"/>
      <c r="PQO35" s="178"/>
      <c r="PQP35" s="178"/>
      <c r="PQQ35" s="178"/>
      <c r="PQR35" s="178"/>
      <c r="PQS35" s="178"/>
      <c r="PQT35" s="178"/>
      <c r="PQU35" s="178"/>
      <c r="PQV35" s="178"/>
      <c r="PQW35" s="178"/>
      <c r="PQX35" s="178"/>
      <c r="PQY35" s="178"/>
      <c r="PQZ35" s="178"/>
      <c r="PRA35" s="178"/>
      <c r="PRB35" s="178"/>
      <c r="PRC35" s="178"/>
      <c r="PRD35" s="178"/>
      <c r="PRE35" s="178"/>
      <c r="PRF35" s="178"/>
      <c r="PRG35" s="178"/>
      <c r="PRH35" s="178"/>
      <c r="PRI35" s="178"/>
      <c r="PRJ35" s="178"/>
      <c r="PRK35" s="178"/>
      <c r="PRL35" s="178"/>
      <c r="PRM35" s="178"/>
      <c r="PRN35" s="178"/>
      <c r="PRO35" s="178"/>
      <c r="PRP35" s="178"/>
      <c r="PRQ35" s="178"/>
      <c r="PRR35" s="178"/>
      <c r="PRS35" s="178"/>
      <c r="PRT35" s="178"/>
      <c r="PRU35" s="178"/>
      <c r="PRV35" s="178"/>
      <c r="PRW35" s="178"/>
      <c r="PRX35" s="178"/>
      <c r="PRY35" s="178"/>
      <c r="PRZ35" s="178"/>
      <c r="PSA35" s="178"/>
      <c r="PSB35" s="178"/>
      <c r="PSC35" s="178"/>
      <c r="PSD35" s="178"/>
      <c r="PSE35" s="178"/>
      <c r="PSF35" s="178"/>
      <c r="PSG35" s="178"/>
      <c r="PSH35" s="178"/>
      <c r="PSI35" s="178"/>
      <c r="PSJ35" s="178"/>
      <c r="PSK35" s="178"/>
      <c r="PSL35" s="178"/>
      <c r="PSM35" s="178"/>
      <c r="PSN35" s="178"/>
      <c r="PSO35" s="178"/>
      <c r="PSP35" s="178"/>
      <c r="PSQ35" s="178"/>
      <c r="PSR35" s="178"/>
      <c r="PSS35" s="178"/>
      <c r="PST35" s="178"/>
      <c r="PSU35" s="178"/>
      <c r="PSV35" s="178"/>
      <c r="PSW35" s="178"/>
      <c r="PSX35" s="178"/>
      <c r="PSY35" s="178"/>
      <c r="PSZ35" s="178"/>
      <c r="PTA35" s="178"/>
      <c r="PTB35" s="178"/>
      <c r="PTC35" s="178"/>
      <c r="PTD35" s="178"/>
      <c r="PTE35" s="178"/>
      <c r="PTF35" s="178"/>
      <c r="PTG35" s="178"/>
      <c r="PTH35" s="178"/>
      <c r="PTI35" s="178"/>
      <c r="PTJ35" s="178"/>
      <c r="PTK35" s="178"/>
      <c r="PTL35" s="178"/>
      <c r="PTM35" s="178"/>
      <c r="PTN35" s="178"/>
      <c r="PTO35" s="178"/>
      <c r="PTP35" s="178"/>
      <c r="PTQ35" s="178"/>
      <c r="PTR35" s="178"/>
      <c r="PTS35" s="178"/>
      <c r="PTT35" s="178"/>
      <c r="PTU35" s="178"/>
      <c r="PTV35" s="178"/>
      <c r="PTW35" s="178"/>
      <c r="PTX35" s="178"/>
      <c r="PTY35" s="178"/>
      <c r="PTZ35" s="178"/>
      <c r="PUA35" s="178"/>
      <c r="PUB35" s="178"/>
      <c r="PUC35" s="178"/>
      <c r="PUD35" s="178"/>
      <c r="PUE35" s="178"/>
      <c r="PUF35" s="178"/>
      <c r="PUG35" s="178"/>
      <c r="PUH35" s="178"/>
      <c r="PUI35" s="178"/>
      <c r="PUJ35" s="178"/>
      <c r="PUK35" s="178"/>
      <c r="PUL35" s="178"/>
      <c r="PUM35" s="178"/>
      <c r="PUN35" s="178"/>
      <c r="PUO35" s="178"/>
      <c r="PUP35" s="178"/>
      <c r="PUQ35" s="178"/>
      <c r="PUR35" s="178"/>
      <c r="PUS35" s="178"/>
      <c r="PUT35" s="178"/>
      <c r="PUU35" s="178"/>
      <c r="PUV35" s="178"/>
      <c r="PUW35" s="178"/>
      <c r="PUX35" s="178"/>
      <c r="PUY35" s="178"/>
      <c r="PUZ35" s="178"/>
      <c r="PVA35" s="178"/>
      <c r="PVB35" s="178"/>
      <c r="PVC35" s="178"/>
      <c r="PVD35" s="178"/>
      <c r="PVE35" s="178"/>
      <c r="PVF35" s="178"/>
      <c r="PVG35" s="178"/>
      <c r="PVH35" s="178"/>
      <c r="PVI35" s="178"/>
      <c r="PVJ35" s="178"/>
      <c r="PVK35" s="178"/>
      <c r="PVL35" s="178"/>
      <c r="PVM35" s="178"/>
      <c r="PVN35" s="178"/>
      <c r="PVO35" s="178"/>
      <c r="PVP35" s="178"/>
      <c r="PVQ35" s="178"/>
      <c r="PVR35" s="178"/>
      <c r="PVS35" s="178"/>
      <c r="PVT35" s="178"/>
      <c r="PVU35" s="178"/>
      <c r="PVV35" s="178"/>
      <c r="PVW35" s="178"/>
      <c r="PVX35" s="178"/>
      <c r="PVY35" s="178"/>
      <c r="PVZ35" s="178"/>
      <c r="PWA35" s="178"/>
      <c r="PWB35" s="178"/>
      <c r="PWC35" s="178"/>
      <c r="PWD35" s="178"/>
      <c r="PWE35" s="178"/>
      <c r="PWF35" s="178"/>
      <c r="PWG35" s="178"/>
      <c r="PWH35" s="178"/>
      <c r="PWI35" s="178"/>
      <c r="PWJ35" s="178"/>
      <c r="PWK35" s="178"/>
      <c r="PWL35" s="178"/>
      <c r="PWM35" s="178"/>
      <c r="PWN35" s="178"/>
      <c r="PWO35" s="178"/>
      <c r="PWP35" s="178"/>
      <c r="PWQ35" s="178"/>
      <c r="PWR35" s="178"/>
      <c r="PWS35" s="178"/>
      <c r="PWT35" s="178"/>
      <c r="PWU35" s="178"/>
      <c r="PWV35" s="178"/>
      <c r="PWW35" s="178"/>
      <c r="PWX35" s="178"/>
      <c r="PWY35" s="178"/>
      <c r="PWZ35" s="178"/>
      <c r="PXA35" s="178"/>
      <c r="PXB35" s="178"/>
      <c r="PXC35" s="178"/>
      <c r="PXD35" s="178"/>
      <c r="PXE35" s="178"/>
      <c r="PXF35" s="178"/>
      <c r="PXG35" s="178"/>
      <c r="PXH35" s="178"/>
      <c r="PXI35" s="178"/>
      <c r="PXJ35" s="178"/>
      <c r="PXK35" s="178"/>
      <c r="PXL35" s="178"/>
      <c r="PXM35" s="178"/>
      <c r="PXN35" s="178"/>
      <c r="PXO35" s="178"/>
      <c r="PXP35" s="178"/>
      <c r="PXQ35" s="178"/>
      <c r="PXR35" s="178"/>
      <c r="PXS35" s="178"/>
      <c r="PXT35" s="178"/>
      <c r="PXU35" s="178"/>
      <c r="PXV35" s="178"/>
      <c r="PXW35" s="178"/>
      <c r="PXX35" s="178"/>
      <c r="PXY35" s="178"/>
      <c r="PXZ35" s="178"/>
      <c r="PYA35" s="178"/>
      <c r="PYB35" s="178"/>
      <c r="PYC35" s="178"/>
      <c r="PYD35" s="178"/>
      <c r="PYE35" s="178"/>
      <c r="PYF35" s="178"/>
      <c r="PYG35" s="178"/>
      <c r="PYH35" s="178"/>
      <c r="PYI35" s="178"/>
      <c r="PYJ35" s="178"/>
      <c r="PYK35" s="178"/>
      <c r="PYL35" s="178"/>
      <c r="PYM35" s="178"/>
      <c r="PYN35" s="178"/>
      <c r="PYO35" s="178"/>
      <c r="PYP35" s="178"/>
      <c r="PYQ35" s="178"/>
      <c r="PYR35" s="178"/>
      <c r="PYS35" s="178"/>
      <c r="PYT35" s="178"/>
      <c r="PYU35" s="178"/>
      <c r="PYV35" s="178"/>
      <c r="PYW35" s="178"/>
      <c r="PYX35" s="178"/>
      <c r="PYY35" s="178"/>
      <c r="PYZ35" s="178"/>
      <c r="PZA35" s="178"/>
      <c r="PZB35" s="178"/>
      <c r="PZC35" s="178"/>
      <c r="PZD35" s="178"/>
      <c r="PZE35" s="178"/>
      <c r="PZF35" s="178"/>
      <c r="PZG35" s="178"/>
      <c r="PZH35" s="178"/>
      <c r="PZI35" s="178"/>
      <c r="PZJ35" s="178"/>
      <c r="PZK35" s="178"/>
      <c r="PZL35" s="178"/>
      <c r="PZM35" s="178"/>
      <c r="PZN35" s="178"/>
      <c r="PZO35" s="178"/>
      <c r="PZP35" s="178"/>
      <c r="PZQ35" s="178"/>
      <c r="PZR35" s="178"/>
      <c r="PZS35" s="178"/>
      <c r="PZT35" s="178"/>
      <c r="PZU35" s="178"/>
      <c r="PZW35" s="178"/>
      <c r="PZX35" s="178"/>
      <c r="PZY35" s="178"/>
      <c r="PZZ35" s="178"/>
      <c r="QAA35" s="178"/>
      <c r="QAB35" s="178"/>
      <c r="QAC35" s="178"/>
      <c r="QAD35" s="178"/>
      <c r="QAE35" s="178"/>
      <c r="QAF35" s="178"/>
      <c r="QAG35" s="178"/>
      <c r="QAH35" s="178"/>
      <c r="QAI35" s="178"/>
      <c r="QAJ35" s="178"/>
      <c r="QAK35" s="178"/>
      <c r="QAL35" s="178"/>
      <c r="QAM35" s="178"/>
      <c r="QAN35" s="178"/>
      <c r="QAO35" s="178"/>
      <c r="QAP35" s="178"/>
      <c r="QAQ35" s="178"/>
      <c r="QAR35" s="178"/>
      <c r="QAS35" s="178"/>
      <c r="QAT35" s="178"/>
      <c r="QAU35" s="178"/>
      <c r="QAV35" s="178"/>
      <c r="QAW35" s="178"/>
      <c r="QAX35" s="178"/>
      <c r="QAY35" s="178"/>
      <c r="QAZ35" s="178"/>
      <c r="QBA35" s="178"/>
      <c r="QBB35" s="178"/>
      <c r="QBC35" s="178"/>
      <c r="QBD35" s="178"/>
      <c r="QBE35" s="178"/>
      <c r="QBF35" s="178"/>
      <c r="QBG35" s="178"/>
      <c r="QBH35" s="178"/>
      <c r="QBI35" s="178"/>
      <c r="QBJ35" s="178"/>
      <c r="QBK35" s="178"/>
      <c r="QBL35" s="178"/>
      <c r="QBM35" s="178"/>
      <c r="QBN35" s="178"/>
      <c r="QBO35" s="178"/>
      <c r="QBP35" s="178"/>
      <c r="QBQ35" s="178"/>
      <c r="QBR35" s="178"/>
      <c r="QBS35" s="178"/>
      <c r="QBT35" s="178"/>
      <c r="QBU35" s="178"/>
      <c r="QBV35" s="178"/>
      <c r="QBW35" s="178"/>
      <c r="QBX35" s="178"/>
      <c r="QBY35" s="178"/>
      <c r="QBZ35" s="178"/>
      <c r="QCA35" s="178"/>
      <c r="QCB35" s="178"/>
      <c r="QCC35" s="178"/>
      <c r="QCD35" s="178"/>
      <c r="QCE35" s="178"/>
      <c r="QCF35" s="178"/>
      <c r="QCG35" s="178"/>
      <c r="QCH35" s="178"/>
      <c r="QCI35" s="178"/>
      <c r="QCJ35" s="178"/>
      <c r="QCK35" s="178"/>
      <c r="QCL35" s="178"/>
      <c r="QCM35" s="178"/>
      <c r="QCN35" s="178"/>
      <c r="QCO35" s="178"/>
      <c r="QCP35" s="178"/>
      <c r="QCQ35" s="178"/>
      <c r="QCR35" s="178"/>
      <c r="QCS35" s="178"/>
      <c r="QCT35" s="178"/>
      <c r="QCU35" s="178"/>
      <c r="QCV35" s="178"/>
      <c r="QCW35" s="178"/>
      <c r="QCX35" s="178"/>
      <c r="QCY35" s="178"/>
      <c r="QCZ35" s="178"/>
      <c r="QDA35" s="178"/>
      <c r="QDB35" s="178"/>
      <c r="QDC35" s="178"/>
      <c r="QDD35" s="178"/>
      <c r="QDE35" s="178"/>
      <c r="QDF35" s="178"/>
      <c r="QDG35" s="178"/>
      <c r="QDH35" s="178"/>
      <c r="QDI35" s="178"/>
      <c r="QDJ35" s="178"/>
      <c r="QDK35" s="178"/>
      <c r="QDL35" s="178"/>
      <c r="QDM35" s="178"/>
      <c r="QDN35" s="178"/>
      <c r="QDO35" s="178"/>
      <c r="QDP35" s="178"/>
      <c r="QDQ35" s="178"/>
      <c r="QDR35" s="178"/>
      <c r="QDS35" s="178"/>
      <c r="QDT35" s="178"/>
      <c r="QDU35" s="178"/>
      <c r="QDV35" s="178"/>
      <c r="QDW35" s="178"/>
      <c r="QDX35" s="178"/>
      <c r="QDY35" s="178"/>
      <c r="QDZ35" s="178"/>
      <c r="QEA35" s="178"/>
      <c r="QEB35" s="178"/>
      <c r="QEC35" s="178"/>
      <c r="QED35" s="178"/>
      <c r="QEE35" s="178"/>
      <c r="QEF35" s="178"/>
      <c r="QEG35" s="178"/>
      <c r="QEH35" s="178"/>
      <c r="QEI35" s="178"/>
      <c r="QEJ35" s="178"/>
      <c r="QEK35" s="178"/>
      <c r="QEL35" s="178"/>
      <c r="QEM35" s="178"/>
      <c r="QEN35" s="178"/>
      <c r="QEO35" s="178"/>
      <c r="QEP35" s="178"/>
      <c r="QEQ35" s="178"/>
      <c r="QER35" s="178"/>
      <c r="QES35" s="178"/>
      <c r="QET35" s="178"/>
      <c r="QEU35" s="178"/>
      <c r="QEV35" s="178"/>
      <c r="QEW35" s="178"/>
      <c r="QEX35" s="178"/>
      <c r="QEY35" s="178"/>
      <c r="QEZ35" s="178"/>
      <c r="QFA35" s="178"/>
      <c r="QFB35" s="178"/>
      <c r="QFC35" s="178"/>
      <c r="QFD35" s="178"/>
      <c r="QFE35" s="178"/>
      <c r="QFF35" s="178"/>
      <c r="QFG35" s="178"/>
      <c r="QFH35" s="178"/>
      <c r="QFI35" s="178"/>
      <c r="QFJ35" s="178"/>
      <c r="QFK35" s="178"/>
      <c r="QFL35" s="178"/>
      <c r="QFM35" s="178"/>
      <c r="QFN35" s="178"/>
      <c r="QFO35" s="178"/>
      <c r="QFP35" s="178"/>
      <c r="QFQ35" s="178"/>
      <c r="QFR35" s="178"/>
      <c r="QFS35" s="178"/>
      <c r="QFT35" s="178"/>
      <c r="QFU35" s="178"/>
      <c r="QFV35" s="178"/>
      <c r="QFW35" s="178"/>
      <c r="QFX35" s="178"/>
      <c r="QFY35" s="178"/>
      <c r="QFZ35" s="178"/>
      <c r="QGA35" s="178"/>
      <c r="QGB35" s="178"/>
      <c r="QGC35" s="178"/>
      <c r="QGD35" s="178"/>
      <c r="QGE35" s="178"/>
      <c r="QGF35" s="178"/>
      <c r="QGG35" s="178"/>
      <c r="QGH35" s="178"/>
      <c r="QGI35" s="178"/>
      <c r="QGJ35" s="178"/>
      <c r="QGK35" s="178"/>
      <c r="QGL35" s="178"/>
      <c r="QGM35" s="178"/>
      <c r="QGN35" s="178"/>
      <c r="QGO35" s="178"/>
      <c r="QGP35" s="178"/>
      <c r="QGQ35" s="178"/>
      <c r="QGR35" s="178"/>
      <c r="QGS35" s="178"/>
      <c r="QGT35" s="178"/>
      <c r="QGU35" s="178"/>
      <c r="QGV35" s="178"/>
      <c r="QGW35" s="178"/>
      <c r="QGX35" s="178"/>
      <c r="QGY35" s="178"/>
      <c r="QGZ35" s="178"/>
      <c r="QHA35" s="178"/>
      <c r="QHB35" s="178"/>
      <c r="QHC35" s="178"/>
      <c r="QHD35" s="178"/>
      <c r="QHE35" s="178"/>
      <c r="QHF35" s="178"/>
      <c r="QHG35" s="178"/>
      <c r="QHH35" s="178"/>
      <c r="QHI35" s="178"/>
      <c r="QHJ35" s="178"/>
      <c r="QHK35" s="178"/>
      <c r="QHL35" s="178"/>
      <c r="QHM35" s="178"/>
      <c r="QHN35" s="178"/>
      <c r="QHO35" s="178"/>
      <c r="QHP35" s="178"/>
      <c r="QHQ35" s="178"/>
      <c r="QHR35" s="178"/>
      <c r="QHS35" s="178"/>
      <c r="QHT35" s="178"/>
      <c r="QHU35" s="178"/>
      <c r="QHV35" s="178"/>
      <c r="QHW35" s="178"/>
      <c r="QHX35" s="178"/>
      <c r="QHY35" s="178"/>
      <c r="QHZ35" s="178"/>
      <c r="QIA35" s="178"/>
      <c r="QIB35" s="178"/>
      <c r="QIC35" s="178"/>
      <c r="QID35" s="178"/>
      <c r="QIE35" s="178"/>
      <c r="QIF35" s="178"/>
      <c r="QIG35" s="178"/>
      <c r="QIH35" s="178"/>
      <c r="QII35" s="178"/>
      <c r="QIJ35" s="178"/>
      <c r="QIK35" s="178"/>
      <c r="QIL35" s="178"/>
      <c r="QIM35" s="178"/>
      <c r="QIN35" s="178"/>
      <c r="QIO35" s="178"/>
      <c r="QIP35" s="178"/>
      <c r="QIQ35" s="178"/>
      <c r="QIR35" s="178"/>
      <c r="QIS35" s="178"/>
      <c r="QIT35" s="178"/>
      <c r="QIU35" s="178"/>
      <c r="QIV35" s="178"/>
      <c r="QIW35" s="178"/>
      <c r="QIX35" s="178"/>
      <c r="QIY35" s="178"/>
      <c r="QIZ35" s="178"/>
      <c r="QJA35" s="178"/>
      <c r="QJB35" s="178"/>
      <c r="QJC35" s="178"/>
      <c r="QJD35" s="178"/>
      <c r="QJE35" s="178"/>
      <c r="QJF35" s="178"/>
      <c r="QJG35" s="178"/>
      <c r="QJH35" s="178"/>
      <c r="QJI35" s="178"/>
      <c r="QJJ35" s="178"/>
      <c r="QJK35" s="178"/>
      <c r="QJL35" s="178"/>
      <c r="QJM35" s="178"/>
      <c r="QJN35" s="178"/>
      <c r="QJO35" s="178"/>
      <c r="QJP35" s="178"/>
      <c r="QJQ35" s="178"/>
      <c r="QJS35" s="178"/>
      <c r="QJT35" s="178"/>
      <c r="QJU35" s="178"/>
      <c r="QJV35" s="178"/>
      <c r="QJW35" s="178"/>
      <c r="QJX35" s="178"/>
      <c r="QJY35" s="178"/>
      <c r="QJZ35" s="178"/>
      <c r="QKA35" s="178"/>
      <c r="QKB35" s="178"/>
      <c r="QKC35" s="178"/>
      <c r="QKD35" s="178"/>
      <c r="QKE35" s="178"/>
      <c r="QKF35" s="178"/>
      <c r="QKG35" s="178"/>
      <c r="QKH35" s="178"/>
      <c r="QKI35" s="178"/>
      <c r="QKJ35" s="178"/>
      <c r="QKK35" s="178"/>
      <c r="QKL35" s="178"/>
      <c r="QKM35" s="178"/>
      <c r="QKN35" s="178"/>
      <c r="QKO35" s="178"/>
      <c r="QKP35" s="178"/>
      <c r="QKQ35" s="178"/>
      <c r="QKR35" s="178"/>
      <c r="QKS35" s="178"/>
      <c r="QKT35" s="178"/>
      <c r="QKU35" s="178"/>
      <c r="QKV35" s="178"/>
      <c r="QKW35" s="178"/>
      <c r="QKX35" s="178"/>
      <c r="QKY35" s="178"/>
      <c r="QKZ35" s="178"/>
      <c r="QLA35" s="178"/>
      <c r="QLB35" s="178"/>
      <c r="QLC35" s="178"/>
      <c r="QLD35" s="178"/>
      <c r="QLE35" s="178"/>
      <c r="QLF35" s="178"/>
      <c r="QLG35" s="178"/>
      <c r="QLH35" s="178"/>
      <c r="QLI35" s="178"/>
      <c r="QLJ35" s="178"/>
      <c r="QLK35" s="178"/>
      <c r="QLL35" s="178"/>
      <c r="QLM35" s="178"/>
      <c r="QLN35" s="178"/>
      <c r="QLO35" s="178"/>
      <c r="QLP35" s="178"/>
      <c r="QLQ35" s="178"/>
      <c r="QLR35" s="178"/>
      <c r="QLS35" s="178"/>
      <c r="QLT35" s="178"/>
      <c r="QLU35" s="178"/>
      <c r="QLV35" s="178"/>
      <c r="QLW35" s="178"/>
      <c r="QLX35" s="178"/>
      <c r="QLY35" s="178"/>
      <c r="QLZ35" s="178"/>
      <c r="QMA35" s="178"/>
      <c r="QMB35" s="178"/>
      <c r="QMC35" s="178"/>
      <c r="QMD35" s="178"/>
      <c r="QME35" s="178"/>
      <c r="QMF35" s="178"/>
      <c r="QMG35" s="178"/>
      <c r="QMH35" s="178"/>
      <c r="QMI35" s="178"/>
      <c r="QMJ35" s="178"/>
      <c r="QMK35" s="178"/>
      <c r="QML35" s="178"/>
      <c r="QMM35" s="178"/>
      <c r="QMN35" s="178"/>
      <c r="QMO35" s="178"/>
      <c r="QMP35" s="178"/>
      <c r="QMQ35" s="178"/>
      <c r="QMR35" s="178"/>
      <c r="QMS35" s="178"/>
      <c r="QMT35" s="178"/>
      <c r="QMU35" s="178"/>
      <c r="QMV35" s="178"/>
      <c r="QMW35" s="178"/>
      <c r="QMX35" s="178"/>
      <c r="QMY35" s="178"/>
      <c r="QMZ35" s="178"/>
      <c r="QNA35" s="178"/>
      <c r="QNB35" s="178"/>
      <c r="QNC35" s="178"/>
      <c r="QND35" s="178"/>
      <c r="QNE35" s="178"/>
      <c r="QNF35" s="178"/>
      <c r="QNG35" s="178"/>
      <c r="QNH35" s="178"/>
      <c r="QNI35" s="178"/>
      <c r="QNJ35" s="178"/>
      <c r="QNK35" s="178"/>
      <c r="QNL35" s="178"/>
      <c r="QNM35" s="178"/>
      <c r="QNN35" s="178"/>
      <c r="QNO35" s="178"/>
      <c r="QNP35" s="178"/>
      <c r="QNQ35" s="178"/>
      <c r="QNR35" s="178"/>
      <c r="QNS35" s="178"/>
      <c r="QNT35" s="178"/>
      <c r="QNU35" s="178"/>
      <c r="QNV35" s="178"/>
      <c r="QNW35" s="178"/>
      <c r="QNX35" s="178"/>
      <c r="QNY35" s="178"/>
      <c r="QNZ35" s="178"/>
      <c r="QOA35" s="178"/>
      <c r="QOB35" s="178"/>
      <c r="QOC35" s="178"/>
      <c r="QOD35" s="178"/>
      <c r="QOE35" s="178"/>
      <c r="QOF35" s="178"/>
      <c r="QOG35" s="178"/>
      <c r="QOH35" s="178"/>
      <c r="QOI35" s="178"/>
      <c r="QOJ35" s="178"/>
      <c r="QOK35" s="178"/>
      <c r="QOL35" s="178"/>
      <c r="QOM35" s="178"/>
      <c r="QON35" s="178"/>
      <c r="QOO35" s="178"/>
      <c r="QOP35" s="178"/>
      <c r="QOQ35" s="178"/>
      <c r="QOR35" s="178"/>
      <c r="QOS35" s="178"/>
      <c r="QOT35" s="178"/>
      <c r="QOU35" s="178"/>
      <c r="QOV35" s="178"/>
      <c r="QOW35" s="178"/>
      <c r="QOX35" s="178"/>
      <c r="QOY35" s="178"/>
      <c r="QOZ35" s="178"/>
      <c r="QPA35" s="178"/>
      <c r="QPB35" s="178"/>
      <c r="QPC35" s="178"/>
      <c r="QPD35" s="178"/>
      <c r="QPE35" s="178"/>
      <c r="QPF35" s="178"/>
      <c r="QPG35" s="178"/>
      <c r="QPH35" s="178"/>
      <c r="QPI35" s="178"/>
      <c r="QPJ35" s="178"/>
      <c r="QPK35" s="178"/>
      <c r="QPL35" s="178"/>
      <c r="QPM35" s="178"/>
      <c r="QPN35" s="178"/>
      <c r="QPO35" s="178"/>
      <c r="QPP35" s="178"/>
      <c r="QPQ35" s="178"/>
      <c r="QPR35" s="178"/>
      <c r="QPS35" s="178"/>
      <c r="QPT35" s="178"/>
      <c r="QPU35" s="178"/>
      <c r="QPV35" s="178"/>
      <c r="QPW35" s="178"/>
      <c r="QPX35" s="178"/>
      <c r="QPY35" s="178"/>
      <c r="QPZ35" s="178"/>
      <c r="QQA35" s="178"/>
      <c r="QQB35" s="178"/>
      <c r="QQC35" s="178"/>
      <c r="QQD35" s="178"/>
      <c r="QQE35" s="178"/>
      <c r="QQF35" s="178"/>
      <c r="QQG35" s="178"/>
      <c r="QQH35" s="178"/>
      <c r="QQI35" s="178"/>
      <c r="QQJ35" s="178"/>
      <c r="QQK35" s="178"/>
      <c r="QQL35" s="178"/>
      <c r="QQM35" s="178"/>
      <c r="QQN35" s="178"/>
      <c r="QQO35" s="178"/>
      <c r="QQP35" s="178"/>
      <c r="QQQ35" s="178"/>
      <c r="QQR35" s="178"/>
      <c r="QQS35" s="178"/>
      <c r="QQT35" s="178"/>
      <c r="QQU35" s="178"/>
      <c r="QQV35" s="178"/>
      <c r="QQW35" s="178"/>
      <c r="QQX35" s="178"/>
      <c r="QQY35" s="178"/>
      <c r="QQZ35" s="178"/>
      <c r="QRA35" s="178"/>
      <c r="QRB35" s="178"/>
      <c r="QRC35" s="178"/>
      <c r="QRD35" s="178"/>
      <c r="QRE35" s="178"/>
      <c r="QRF35" s="178"/>
      <c r="QRG35" s="178"/>
      <c r="QRH35" s="178"/>
      <c r="QRI35" s="178"/>
      <c r="QRJ35" s="178"/>
      <c r="QRK35" s="178"/>
      <c r="QRL35" s="178"/>
      <c r="QRM35" s="178"/>
      <c r="QRN35" s="178"/>
      <c r="QRO35" s="178"/>
      <c r="QRP35" s="178"/>
      <c r="QRQ35" s="178"/>
      <c r="QRR35" s="178"/>
      <c r="QRS35" s="178"/>
      <c r="QRT35" s="178"/>
      <c r="QRU35" s="178"/>
      <c r="QRV35" s="178"/>
      <c r="QRW35" s="178"/>
      <c r="QRX35" s="178"/>
      <c r="QRY35" s="178"/>
      <c r="QRZ35" s="178"/>
      <c r="QSA35" s="178"/>
      <c r="QSB35" s="178"/>
      <c r="QSC35" s="178"/>
      <c r="QSD35" s="178"/>
      <c r="QSE35" s="178"/>
      <c r="QSF35" s="178"/>
      <c r="QSG35" s="178"/>
      <c r="QSH35" s="178"/>
      <c r="QSI35" s="178"/>
      <c r="QSJ35" s="178"/>
      <c r="QSK35" s="178"/>
      <c r="QSL35" s="178"/>
      <c r="QSM35" s="178"/>
      <c r="QSN35" s="178"/>
      <c r="QSO35" s="178"/>
      <c r="QSP35" s="178"/>
      <c r="QSQ35" s="178"/>
      <c r="QSR35" s="178"/>
      <c r="QSS35" s="178"/>
      <c r="QST35" s="178"/>
      <c r="QSU35" s="178"/>
      <c r="QSV35" s="178"/>
      <c r="QSW35" s="178"/>
      <c r="QSX35" s="178"/>
      <c r="QSY35" s="178"/>
      <c r="QSZ35" s="178"/>
      <c r="QTA35" s="178"/>
      <c r="QTB35" s="178"/>
      <c r="QTC35" s="178"/>
      <c r="QTD35" s="178"/>
      <c r="QTE35" s="178"/>
      <c r="QTF35" s="178"/>
      <c r="QTG35" s="178"/>
      <c r="QTH35" s="178"/>
      <c r="QTI35" s="178"/>
      <c r="QTJ35" s="178"/>
      <c r="QTK35" s="178"/>
      <c r="QTL35" s="178"/>
      <c r="QTM35" s="178"/>
      <c r="QTO35" s="178"/>
      <c r="QTP35" s="178"/>
      <c r="QTQ35" s="178"/>
      <c r="QTR35" s="178"/>
      <c r="QTS35" s="178"/>
      <c r="QTT35" s="178"/>
      <c r="QTU35" s="178"/>
      <c r="QTV35" s="178"/>
      <c r="QTW35" s="178"/>
      <c r="QTX35" s="178"/>
      <c r="QTY35" s="178"/>
      <c r="QTZ35" s="178"/>
      <c r="QUA35" s="178"/>
      <c r="QUB35" s="178"/>
      <c r="QUC35" s="178"/>
      <c r="QUD35" s="178"/>
      <c r="QUE35" s="178"/>
      <c r="QUF35" s="178"/>
      <c r="QUG35" s="178"/>
      <c r="QUH35" s="178"/>
      <c r="QUI35" s="178"/>
      <c r="QUJ35" s="178"/>
      <c r="QUK35" s="178"/>
      <c r="QUL35" s="178"/>
      <c r="QUM35" s="178"/>
      <c r="QUN35" s="178"/>
      <c r="QUO35" s="178"/>
      <c r="QUP35" s="178"/>
      <c r="QUQ35" s="178"/>
      <c r="QUR35" s="178"/>
      <c r="QUS35" s="178"/>
      <c r="QUT35" s="178"/>
      <c r="QUU35" s="178"/>
      <c r="QUV35" s="178"/>
      <c r="QUW35" s="178"/>
      <c r="QUX35" s="178"/>
      <c r="QUY35" s="178"/>
      <c r="QUZ35" s="178"/>
      <c r="QVA35" s="178"/>
      <c r="QVB35" s="178"/>
      <c r="QVC35" s="178"/>
      <c r="QVD35" s="178"/>
      <c r="QVE35" s="178"/>
      <c r="QVF35" s="178"/>
      <c r="QVG35" s="178"/>
      <c r="QVH35" s="178"/>
      <c r="QVI35" s="178"/>
      <c r="QVJ35" s="178"/>
      <c r="QVK35" s="178"/>
      <c r="QVL35" s="178"/>
      <c r="QVM35" s="178"/>
      <c r="QVN35" s="178"/>
      <c r="QVO35" s="178"/>
      <c r="QVP35" s="178"/>
      <c r="QVQ35" s="178"/>
      <c r="QVR35" s="178"/>
      <c r="QVS35" s="178"/>
      <c r="QVT35" s="178"/>
      <c r="QVU35" s="178"/>
      <c r="QVV35" s="178"/>
      <c r="QVW35" s="178"/>
      <c r="QVX35" s="178"/>
      <c r="QVY35" s="178"/>
      <c r="QVZ35" s="178"/>
      <c r="QWA35" s="178"/>
      <c r="QWB35" s="178"/>
      <c r="QWC35" s="178"/>
      <c r="QWD35" s="178"/>
      <c r="QWE35" s="178"/>
      <c r="QWF35" s="178"/>
      <c r="QWG35" s="178"/>
      <c r="QWH35" s="178"/>
      <c r="QWI35" s="178"/>
      <c r="QWJ35" s="178"/>
      <c r="QWK35" s="178"/>
      <c r="QWL35" s="178"/>
      <c r="QWM35" s="178"/>
      <c r="QWN35" s="178"/>
      <c r="QWO35" s="178"/>
      <c r="QWP35" s="178"/>
      <c r="QWQ35" s="178"/>
      <c r="QWR35" s="178"/>
      <c r="QWS35" s="178"/>
      <c r="QWT35" s="178"/>
      <c r="QWU35" s="178"/>
      <c r="QWV35" s="178"/>
      <c r="QWW35" s="178"/>
      <c r="QWX35" s="178"/>
      <c r="QWY35" s="178"/>
      <c r="QWZ35" s="178"/>
      <c r="QXA35" s="178"/>
      <c r="QXB35" s="178"/>
      <c r="QXC35" s="178"/>
      <c r="QXD35" s="178"/>
      <c r="QXE35" s="178"/>
      <c r="QXF35" s="178"/>
      <c r="QXG35" s="178"/>
      <c r="QXH35" s="178"/>
      <c r="QXI35" s="178"/>
      <c r="QXJ35" s="178"/>
      <c r="QXK35" s="178"/>
      <c r="QXL35" s="178"/>
      <c r="QXM35" s="178"/>
      <c r="QXN35" s="178"/>
      <c r="QXO35" s="178"/>
      <c r="QXP35" s="178"/>
      <c r="QXQ35" s="178"/>
      <c r="QXR35" s="178"/>
      <c r="QXS35" s="178"/>
      <c r="QXT35" s="178"/>
      <c r="QXU35" s="178"/>
      <c r="QXV35" s="178"/>
      <c r="QXW35" s="178"/>
      <c r="QXX35" s="178"/>
      <c r="QXY35" s="178"/>
      <c r="QXZ35" s="178"/>
      <c r="QYA35" s="178"/>
      <c r="QYB35" s="178"/>
      <c r="QYC35" s="178"/>
      <c r="QYD35" s="178"/>
      <c r="QYE35" s="178"/>
      <c r="QYF35" s="178"/>
      <c r="QYG35" s="178"/>
      <c r="QYH35" s="178"/>
      <c r="QYI35" s="178"/>
      <c r="QYJ35" s="178"/>
      <c r="QYK35" s="178"/>
      <c r="QYL35" s="178"/>
      <c r="QYM35" s="178"/>
      <c r="QYN35" s="178"/>
      <c r="QYO35" s="178"/>
      <c r="QYP35" s="178"/>
      <c r="QYQ35" s="178"/>
      <c r="QYR35" s="178"/>
      <c r="QYS35" s="178"/>
      <c r="QYT35" s="178"/>
      <c r="QYU35" s="178"/>
      <c r="QYV35" s="178"/>
      <c r="QYW35" s="178"/>
      <c r="QYX35" s="178"/>
      <c r="QYY35" s="178"/>
      <c r="QYZ35" s="178"/>
      <c r="QZA35" s="178"/>
      <c r="QZB35" s="178"/>
      <c r="QZC35" s="178"/>
      <c r="QZD35" s="178"/>
      <c r="QZE35" s="178"/>
      <c r="QZF35" s="178"/>
      <c r="QZG35" s="178"/>
      <c r="QZH35" s="178"/>
      <c r="QZI35" s="178"/>
      <c r="QZJ35" s="178"/>
      <c r="QZK35" s="178"/>
      <c r="QZL35" s="178"/>
      <c r="QZM35" s="178"/>
      <c r="QZN35" s="178"/>
      <c r="QZO35" s="178"/>
      <c r="QZP35" s="178"/>
      <c r="QZQ35" s="178"/>
      <c r="QZR35" s="178"/>
      <c r="QZS35" s="178"/>
      <c r="QZT35" s="178"/>
      <c r="QZU35" s="178"/>
      <c r="QZV35" s="178"/>
      <c r="QZW35" s="178"/>
      <c r="QZX35" s="178"/>
      <c r="QZY35" s="178"/>
      <c r="QZZ35" s="178"/>
      <c r="RAA35" s="178"/>
      <c r="RAB35" s="178"/>
      <c r="RAC35" s="178"/>
      <c r="RAD35" s="178"/>
      <c r="RAE35" s="178"/>
      <c r="RAF35" s="178"/>
      <c r="RAG35" s="178"/>
      <c r="RAH35" s="178"/>
      <c r="RAI35" s="178"/>
      <c r="RAJ35" s="178"/>
      <c r="RAK35" s="178"/>
      <c r="RAL35" s="178"/>
      <c r="RAM35" s="178"/>
      <c r="RAN35" s="178"/>
      <c r="RAO35" s="178"/>
      <c r="RAP35" s="178"/>
      <c r="RAQ35" s="178"/>
      <c r="RAR35" s="178"/>
      <c r="RAS35" s="178"/>
      <c r="RAT35" s="178"/>
      <c r="RAU35" s="178"/>
      <c r="RAV35" s="178"/>
      <c r="RAW35" s="178"/>
      <c r="RAX35" s="178"/>
      <c r="RAY35" s="178"/>
      <c r="RAZ35" s="178"/>
      <c r="RBA35" s="178"/>
      <c r="RBB35" s="178"/>
      <c r="RBC35" s="178"/>
      <c r="RBD35" s="178"/>
      <c r="RBE35" s="178"/>
      <c r="RBF35" s="178"/>
      <c r="RBG35" s="178"/>
      <c r="RBH35" s="178"/>
      <c r="RBI35" s="178"/>
      <c r="RBJ35" s="178"/>
      <c r="RBK35" s="178"/>
      <c r="RBL35" s="178"/>
      <c r="RBM35" s="178"/>
      <c r="RBN35" s="178"/>
      <c r="RBO35" s="178"/>
      <c r="RBP35" s="178"/>
      <c r="RBQ35" s="178"/>
      <c r="RBR35" s="178"/>
      <c r="RBS35" s="178"/>
      <c r="RBT35" s="178"/>
      <c r="RBU35" s="178"/>
      <c r="RBV35" s="178"/>
      <c r="RBW35" s="178"/>
      <c r="RBX35" s="178"/>
      <c r="RBY35" s="178"/>
      <c r="RBZ35" s="178"/>
      <c r="RCA35" s="178"/>
      <c r="RCB35" s="178"/>
      <c r="RCC35" s="178"/>
      <c r="RCD35" s="178"/>
      <c r="RCE35" s="178"/>
      <c r="RCF35" s="178"/>
      <c r="RCG35" s="178"/>
      <c r="RCH35" s="178"/>
      <c r="RCI35" s="178"/>
      <c r="RCJ35" s="178"/>
      <c r="RCK35" s="178"/>
      <c r="RCL35" s="178"/>
      <c r="RCM35" s="178"/>
      <c r="RCN35" s="178"/>
      <c r="RCO35" s="178"/>
      <c r="RCP35" s="178"/>
      <c r="RCQ35" s="178"/>
      <c r="RCR35" s="178"/>
      <c r="RCS35" s="178"/>
      <c r="RCT35" s="178"/>
      <c r="RCU35" s="178"/>
      <c r="RCV35" s="178"/>
      <c r="RCW35" s="178"/>
      <c r="RCX35" s="178"/>
      <c r="RCY35" s="178"/>
      <c r="RCZ35" s="178"/>
      <c r="RDA35" s="178"/>
      <c r="RDB35" s="178"/>
      <c r="RDC35" s="178"/>
      <c r="RDD35" s="178"/>
      <c r="RDE35" s="178"/>
      <c r="RDF35" s="178"/>
      <c r="RDG35" s="178"/>
      <c r="RDH35" s="178"/>
      <c r="RDI35" s="178"/>
      <c r="RDK35" s="178"/>
      <c r="RDL35" s="178"/>
      <c r="RDM35" s="178"/>
      <c r="RDN35" s="178"/>
      <c r="RDO35" s="178"/>
      <c r="RDP35" s="178"/>
      <c r="RDQ35" s="178"/>
      <c r="RDR35" s="178"/>
      <c r="RDS35" s="178"/>
      <c r="RDT35" s="178"/>
      <c r="RDU35" s="178"/>
      <c r="RDV35" s="178"/>
      <c r="RDW35" s="178"/>
      <c r="RDX35" s="178"/>
      <c r="RDY35" s="178"/>
      <c r="RDZ35" s="178"/>
      <c r="REA35" s="178"/>
      <c r="REB35" s="178"/>
      <c r="REC35" s="178"/>
      <c r="RED35" s="178"/>
      <c r="REE35" s="178"/>
      <c r="REF35" s="178"/>
      <c r="REG35" s="178"/>
      <c r="REH35" s="178"/>
      <c r="REI35" s="178"/>
      <c r="REJ35" s="178"/>
      <c r="REK35" s="178"/>
      <c r="REL35" s="178"/>
      <c r="REM35" s="178"/>
      <c r="REN35" s="178"/>
      <c r="REO35" s="178"/>
      <c r="REP35" s="178"/>
      <c r="REQ35" s="178"/>
      <c r="RER35" s="178"/>
      <c r="RES35" s="178"/>
      <c r="RET35" s="178"/>
      <c r="REU35" s="178"/>
      <c r="REV35" s="178"/>
      <c r="REW35" s="178"/>
      <c r="REX35" s="178"/>
      <c r="REY35" s="178"/>
      <c r="REZ35" s="178"/>
      <c r="RFA35" s="178"/>
      <c r="RFB35" s="178"/>
      <c r="RFC35" s="178"/>
      <c r="RFD35" s="178"/>
      <c r="RFE35" s="178"/>
      <c r="RFF35" s="178"/>
      <c r="RFG35" s="178"/>
      <c r="RFH35" s="178"/>
      <c r="RFI35" s="178"/>
      <c r="RFJ35" s="178"/>
      <c r="RFK35" s="178"/>
      <c r="RFL35" s="178"/>
      <c r="RFM35" s="178"/>
      <c r="RFN35" s="178"/>
      <c r="RFO35" s="178"/>
      <c r="RFP35" s="178"/>
      <c r="RFQ35" s="178"/>
      <c r="RFR35" s="178"/>
      <c r="RFS35" s="178"/>
      <c r="RFT35" s="178"/>
      <c r="RFU35" s="178"/>
      <c r="RFV35" s="178"/>
      <c r="RFW35" s="178"/>
      <c r="RFX35" s="178"/>
      <c r="RFY35" s="178"/>
      <c r="RFZ35" s="178"/>
      <c r="RGA35" s="178"/>
      <c r="RGB35" s="178"/>
      <c r="RGC35" s="178"/>
      <c r="RGD35" s="178"/>
      <c r="RGE35" s="178"/>
      <c r="RGF35" s="178"/>
      <c r="RGG35" s="178"/>
      <c r="RGH35" s="178"/>
      <c r="RGI35" s="178"/>
      <c r="RGJ35" s="178"/>
      <c r="RGK35" s="178"/>
      <c r="RGL35" s="178"/>
      <c r="RGM35" s="178"/>
      <c r="RGN35" s="178"/>
      <c r="RGO35" s="178"/>
      <c r="RGP35" s="178"/>
      <c r="RGQ35" s="178"/>
      <c r="RGR35" s="178"/>
      <c r="RGS35" s="178"/>
      <c r="RGT35" s="178"/>
      <c r="RGU35" s="178"/>
      <c r="RGV35" s="178"/>
      <c r="RGW35" s="178"/>
      <c r="RGX35" s="178"/>
      <c r="RGY35" s="178"/>
      <c r="RGZ35" s="178"/>
      <c r="RHA35" s="178"/>
      <c r="RHB35" s="178"/>
      <c r="RHC35" s="178"/>
      <c r="RHD35" s="178"/>
      <c r="RHE35" s="178"/>
      <c r="RHF35" s="178"/>
      <c r="RHG35" s="178"/>
      <c r="RHH35" s="178"/>
      <c r="RHI35" s="178"/>
      <c r="RHJ35" s="178"/>
      <c r="RHK35" s="178"/>
      <c r="RHL35" s="178"/>
      <c r="RHM35" s="178"/>
      <c r="RHN35" s="178"/>
      <c r="RHO35" s="178"/>
      <c r="RHP35" s="178"/>
      <c r="RHQ35" s="178"/>
      <c r="RHR35" s="178"/>
      <c r="RHS35" s="178"/>
      <c r="RHT35" s="178"/>
      <c r="RHU35" s="178"/>
      <c r="RHV35" s="178"/>
      <c r="RHW35" s="178"/>
      <c r="RHX35" s="178"/>
      <c r="RHY35" s="178"/>
      <c r="RHZ35" s="178"/>
      <c r="RIA35" s="178"/>
      <c r="RIB35" s="178"/>
      <c r="RIC35" s="178"/>
      <c r="RID35" s="178"/>
      <c r="RIE35" s="178"/>
      <c r="RIF35" s="178"/>
      <c r="RIG35" s="178"/>
      <c r="RIH35" s="178"/>
      <c r="RII35" s="178"/>
      <c r="RIJ35" s="178"/>
      <c r="RIK35" s="178"/>
      <c r="RIL35" s="178"/>
      <c r="RIM35" s="178"/>
      <c r="RIN35" s="178"/>
      <c r="RIO35" s="178"/>
      <c r="RIP35" s="178"/>
      <c r="RIQ35" s="178"/>
      <c r="RIR35" s="178"/>
      <c r="RIS35" s="178"/>
      <c r="RIT35" s="178"/>
      <c r="RIU35" s="178"/>
      <c r="RIV35" s="178"/>
      <c r="RIW35" s="178"/>
      <c r="RIX35" s="178"/>
      <c r="RIY35" s="178"/>
      <c r="RIZ35" s="178"/>
      <c r="RJA35" s="178"/>
      <c r="RJB35" s="178"/>
      <c r="RJC35" s="178"/>
      <c r="RJD35" s="178"/>
      <c r="RJE35" s="178"/>
      <c r="RJF35" s="178"/>
      <c r="RJG35" s="178"/>
      <c r="RJH35" s="178"/>
      <c r="RJI35" s="178"/>
      <c r="RJJ35" s="178"/>
      <c r="RJK35" s="178"/>
      <c r="RJL35" s="178"/>
      <c r="RJM35" s="178"/>
      <c r="RJN35" s="178"/>
      <c r="RJO35" s="178"/>
      <c r="RJP35" s="178"/>
      <c r="RJQ35" s="178"/>
      <c r="RJR35" s="178"/>
      <c r="RJS35" s="178"/>
      <c r="RJT35" s="178"/>
      <c r="RJU35" s="178"/>
      <c r="RJV35" s="178"/>
      <c r="RJW35" s="178"/>
      <c r="RJX35" s="178"/>
      <c r="RJY35" s="178"/>
      <c r="RJZ35" s="178"/>
      <c r="RKA35" s="178"/>
      <c r="RKB35" s="178"/>
      <c r="RKC35" s="178"/>
      <c r="RKD35" s="178"/>
      <c r="RKE35" s="178"/>
      <c r="RKF35" s="178"/>
      <c r="RKG35" s="178"/>
      <c r="RKH35" s="178"/>
      <c r="RKI35" s="178"/>
      <c r="RKJ35" s="178"/>
      <c r="RKK35" s="178"/>
      <c r="RKL35" s="178"/>
      <c r="RKM35" s="178"/>
      <c r="RKN35" s="178"/>
      <c r="RKO35" s="178"/>
      <c r="RKP35" s="178"/>
      <c r="RKQ35" s="178"/>
      <c r="RKR35" s="178"/>
      <c r="RKS35" s="178"/>
      <c r="RKT35" s="178"/>
      <c r="RKU35" s="178"/>
      <c r="RKV35" s="178"/>
      <c r="RKW35" s="178"/>
      <c r="RKX35" s="178"/>
      <c r="RKY35" s="178"/>
      <c r="RKZ35" s="178"/>
      <c r="RLA35" s="178"/>
      <c r="RLB35" s="178"/>
      <c r="RLC35" s="178"/>
      <c r="RLD35" s="178"/>
      <c r="RLE35" s="178"/>
      <c r="RLF35" s="178"/>
      <c r="RLG35" s="178"/>
      <c r="RLH35" s="178"/>
      <c r="RLI35" s="178"/>
      <c r="RLJ35" s="178"/>
      <c r="RLK35" s="178"/>
      <c r="RLL35" s="178"/>
      <c r="RLM35" s="178"/>
      <c r="RLN35" s="178"/>
      <c r="RLO35" s="178"/>
      <c r="RLP35" s="178"/>
      <c r="RLQ35" s="178"/>
      <c r="RLR35" s="178"/>
      <c r="RLS35" s="178"/>
      <c r="RLT35" s="178"/>
      <c r="RLU35" s="178"/>
      <c r="RLV35" s="178"/>
      <c r="RLW35" s="178"/>
      <c r="RLX35" s="178"/>
      <c r="RLY35" s="178"/>
      <c r="RLZ35" s="178"/>
      <c r="RMA35" s="178"/>
      <c r="RMB35" s="178"/>
      <c r="RMC35" s="178"/>
      <c r="RMD35" s="178"/>
      <c r="RME35" s="178"/>
      <c r="RMF35" s="178"/>
      <c r="RMG35" s="178"/>
      <c r="RMH35" s="178"/>
      <c r="RMI35" s="178"/>
      <c r="RMJ35" s="178"/>
      <c r="RMK35" s="178"/>
      <c r="RML35" s="178"/>
      <c r="RMM35" s="178"/>
      <c r="RMN35" s="178"/>
      <c r="RMO35" s="178"/>
      <c r="RMP35" s="178"/>
      <c r="RMQ35" s="178"/>
      <c r="RMR35" s="178"/>
      <c r="RMS35" s="178"/>
      <c r="RMT35" s="178"/>
      <c r="RMU35" s="178"/>
      <c r="RMV35" s="178"/>
      <c r="RMW35" s="178"/>
      <c r="RMX35" s="178"/>
      <c r="RMY35" s="178"/>
      <c r="RMZ35" s="178"/>
      <c r="RNA35" s="178"/>
      <c r="RNB35" s="178"/>
      <c r="RNC35" s="178"/>
      <c r="RND35" s="178"/>
      <c r="RNE35" s="178"/>
      <c r="RNG35" s="178"/>
      <c r="RNH35" s="178"/>
      <c r="RNI35" s="178"/>
      <c r="RNJ35" s="178"/>
      <c r="RNK35" s="178"/>
      <c r="RNL35" s="178"/>
      <c r="RNM35" s="178"/>
      <c r="RNN35" s="178"/>
      <c r="RNO35" s="178"/>
      <c r="RNP35" s="178"/>
      <c r="RNQ35" s="178"/>
      <c r="RNR35" s="178"/>
      <c r="RNS35" s="178"/>
      <c r="RNT35" s="178"/>
      <c r="RNU35" s="178"/>
      <c r="RNV35" s="178"/>
      <c r="RNW35" s="178"/>
      <c r="RNX35" s="178"/>
      <c r="RNY35" s="178"/>
      <c r="RNZ35" s="178"/>
      <c r="ROA35" s="178"/>
      <c r="ROB35" s="178"/>
      <c r="ROC35" s="178"/>
      <c r="ROD35" s="178"/>
      <c r="ROE35" s="178"/>
      <c r="ROF35" s="178"/>
      <c r="ROG35" s="178"/>
      <c r="ROH35" s="178"/>
      <c r="ROI35" s="178"/>
      <c r="ROJ35" s="178"/>
      <c r="ROK35" s="178"/>
      <c r="ROL35" s="178"/>
      <c r="ROM35" s="178"/>
      <c r="RON35" s="178"/>
      <c r="ROO35" s="178"/>
      <c r="ROP35" s="178"/>
      <c r="ROQ35" s="178"/>
      <c r="ROR35" s="178"/>
      <c r="ROS35" s="178"/>
      <c r="ROT35" s="178"/>
      <c r="ROU35" s="178"/>
      <c r="ROV35" s="178"/>
      <c r="ROW35" s="178"/>
      <c r="ROX35" s="178"/>
      <c r="ROY35" s="178"/>
      <c r="ROZ35" s="178"/>
      <c r="RPA35" s="178"/>
      <c r="RPB35" s="178"/>
      <c r="RPC35" s="178"/>
      <c r="RPD35" s="178"/>
      <c r="RPE35" s="178"/>
      <c r="RPF35" s="178"/>
      <c r="RPG35" s="178"/>
      <c r="RPH35" s="178"/>
      <c r="RPI35" s="178"/>
      <c r="RPJ35" s="178"/>
      <c r="RPK35" s="178"/>
      <c r="RPL35" s="178"/>
      <c r="RPM35" s="178"/>
      <c r="RPN35" s="178"/>
      <c r="RPO35" s="178"/>
      <c r="RPP35" s="178"/>
      <c r="RPQ35" s="178"/>
      <c r="RPR35" s="178"/>
      <c r="RPS35" s="178"/>
      <c r="RPT35" s="178"/>
      <c r="RPU35" s="178"/>
      <c r="RPV35" s="178"/>
      <c r="RPW35" s="178"/>
      <c r="RPX35" s="178"/>
      <c r="RPY35" s="178"/>
      <c r="RPZ35" s="178"/>
      <c r="RQA35" s="178"/>
      <c r="RQB35" s="178"/>
      <c r="RQC35" s="178"/>
      <c r="RQD35" s="178"/>
      <c r="RQE35" s="178"/>
      <c r="RQF35" s="178"/>
      <c r="RQG35" s="178"/>
      <c r="RQH35" s="178"/>
      <c r="RQI35" s="178"/>
      <c r="RQJ35" s="178"/>
      <c r="RQK35" s="178"/>
      <c r="RQL35" s="178"/>
      <c r="RQM35" s="178"/>
      <c r="RQN35" s="178"/>
      <c r="RQO35" s="178"/>
      <c r="RQP35" s="178"/>
      <c r="RQQ35" s="178"/>
      <c r="RQR35" s="178"/>
      <c r="RQS35" s="178"/>
      <c r="RQT35" s="178"/>
      <c r="RQU35" s="178"/>
      <c r="RQV35" s="178"/>
      <c r="RQW35" s="178"/>
      <c r="RQX35" s="178"/>
      <c r="RQY35" s="178"/>
      <c r="RQZ35" s="178"/>
      <c r="RRA35" s="178"/>
      <c r="RRB35" s="178"/>
      <c r="RRC35" s="178"/>
      <c r="RRD35" s="178"/>
      <c r="RRE35" s="178"/>
      <c r="RRF35" s="178"/>
      <c r="RRG35" s="178"/>
      <c r="RRH35" s="178"/>
      <c r="RRI35" s="178"/>
      <c r="RRJ35" s="178"/>
      <c r="RRK35" s="178"/>
      <c r="RRL35" s="178"/>
      <c r="RRM35" s="178"/>
      <c r="RRN35" s="178"/>
      <c r="RRO35" s="178"/>
      <c r="RRP35" s="178"/>
      <c r="RRQ35" s="178"/>
      <c r="RRR35" s="178"/>
      <c r="RRS35" s="178"/>
      <c r="RRT35" s="178"/>
      <c r="RRU35" s="178"/>
      <c r="RRV35" s="178"/>
      <c r="RRW35" s="178"/>
      <c r="RRX35" s="178"/>
      <c r="RRY35" s="178"/>
      <c r="RRZ35" s="178"/>
      <c r="RSA35" s="178"/>
      <c r="RSB35" s="178"/>
      <c r="RSC35" s="178"/>
      <c r="RSD35" s="178"/>
      <c r="RSE35" s="178"/>
      <c r="RSF35" s="178"/>
      <c r="RSG35" s="178"/>
      <c r="RSH35" s="178"/>
      <c r="RSI35" s="178"/>
      <c r="RSJ35" s="178"/>
      <c r="RSK35" s="178"/>
      <c r="RSL35" s="178"/>
      <c r="RSM35" s="178"/>
      <c r="RSN35" s="178"/>
      <c r="RSO35" s="178"/>
      <c r="RSP35" s="178"/>
      <c r="RSQ35" s="178"/>
      <c r="RSR35" s="178"/>
      <c r="RSS35" s="178"/>
      <c r="RST35" s="178"/>
      <c r="RSU35" s="178"/>
      <c r="RSV35" s="178"/>
      <c r="RSW35" s="178"/>
      <c r="RSX35" s="178"/>
      <c r="RSY35" s="178"/>
      <c r="RSZ35" s="178"/>
      <c r="RTA35" s="178"/>
      <c r="RTB35" s="178"/>
      <c r="RTC35" s="178"/>
      <c r="RTD35" s="178"/>
      <c r="RTE35" s="178"/>
      <c r="RTF35" s="178"/>
      <c r="RTG35" s="178"/>
      <c r="RTH35" s="178"/>
      <c r="RTI35" s="178"/>
      <c r="RTJ35" s="178"/>
      <c r="RTK35" s="178"/>
      <c r="RTL35" s="178"/>
      <c r="RTM35" s="178"/>
      <c r="RTN35" s="178"/>
      <c r="RTO35" s="178"/>
      <c r="RTP35" s="178"/>
      <c r="RTQ35" s="178"/>
      <c r="RTR35" s="178"/>
      <c r="RTS35" s="178"/>
      <c r="RTT35" s="178"/>
      <c r="RTU35" s="178"/>
      <c r="RTV35" s="178"/>
      <c r="RTW35" s="178"/>
      <c r="RTX35" s="178"/>
      <c r="RTY35" s="178"/>
      <c r="RTZ35" s="178"/>
      <c r="RUA35" s="178"/>
      <c r="RUB35" s="178"/>
      <c r="RUC35" s="178"/>
      <c r="RUD35" s="178"/>
      <c r="RUE35" s="178"/>
      <c r="RUF35" s="178"/>
      <c r="RUG35" s="178"/>
      <c r="RUH35" s="178"/>
      <c r="RUI35" s="178"/>
      <c r="RUJ35" s="178"/>
      <c r="RUK35" s="178"/>
      <c r="RUL35" s="178"/>
      <c r="RUM35" s="178"/>
      <c r="RUN35" s="178"/>
      <c r="RUO35" s="178"/>
      <c r="RUP35" s="178"/>
      <c r="RUQ35" s="178"/>
      <c r="RUR35" s="178"/>
      <c r="RUS35" s="178"/>
      <c r="RUT35" s="178"/>
      <c r="RUU35" s="178"/>
      <c r="RUV35" s="178"/>
      <c r="RUW35" s="178"/>
      <c r="RUX35" s="178"/>
      <c r="RUY35" s="178"/>
      <c r="RUZ35" s="178"/>
      <c r="RVA35" s="178"/>
      <c r="RVB35" s="178"/>
      <c r="RVC35" s="178"/>
      <c r="RVD35" s="178"/>
      <c r="RVE35" s="178"/>
      <c r="RVF35" s="178"/>
      <c r="RVG35" s="178"/>
      <c r="RVH35" s="178"/>
      <c r="RVI35" s="178"/>
      <c r="RVJ35" s="178"/>
      <c r="RVK35" s="178"/>
      <c r="RVL35" s="178"/>
      <c r="RVM35" s="178"/>
      <c r="RVN35" s="178"/>
      <c r="RVO35" s="178"/>
      <c r="RVP35" s="178"/>
      <c r="RVQ35" s="178"/>
      <c r="RVR35" s="178"/>
      <c r="RVS35" s="178"/>
      <c r="RVT35" s="178"/>
      <c r="RVU35" s="178"/>
      <c r="RVV35" s="178"/>
      <c r="RVW35" s="178"/>
      <c r="RVX35" s="178"/>
      <c r="RVY35" s="178"/>
      <c r="RVZ35" s="178"/>
      <c r="RWA35" s="178"/>
      <c r="RWB35" s="178"/>
      <c r="RWC35" s="178"/>
      <c r="RWD35" s="178"/>
      <c r="RWE35" s="178"/>
      <c r="RWF35" s="178"/>
      <c r="RWG35" s="178"/>
      <c r="RWH35" s="178"/>
      <c r="RWI35" s="178"/>
      <c r="RWJ35" s="178"/>
      <c r="RWK35" s="178"/>
      <c r="RWL35" s="178"/>
      <c r="RWM35" s="178"/>
      <c r="RWN35" s="178"/>
      <c r="RWO35" s="178"/>
      <c r="RWP35" s="178"/>
      <c r="RWQ35" s="178"/>
      <c r="RWR35" s="178"/>
      <c r="RWS35" s="178"/>
      <c r="RWT35" s="178"/>
      <c r="RWU35" s="178"/>
      <c r="RWV35" s="178"/>
      <c r="RWW35" s="178"/>
      <c r="RWX35" s="178"/>
      <c r="RWY35" s="178"/>
      <c r="RWZ35" s="178"/>
      <c r="RXA35" s="178"/>
      <c r="RXC35" s="178"/>
      <c r="RXD35" s="178"/>
      <c r="RXE35" s="178"/>
      <c r="RXF35" s="178"/>
      <c r="RXG35" s="178"/>
      <c r="RXH35" s="178"/>
      <c r="RXI35" s="178"/>
      <c r="RXJ35" s="178"/>
      <c r="RXK35" s="178"/>
      <c r="RXL35" s="178"/>
      <c r="RXM35" s="178"/>
      <c r="RXN35" s="178"/>
      <c r="RXO35" s="178"/>
      <c r="RXP35" s="178"/>
      <c r="RXQ35" s="178"/>
      <c r="RXR35" s="178"/>
      <c r="RXS35" s="178"/>
      <c r="RXT35" s="178"/>
      <c r="RXU35" s="178"/>
      <c r="RXV35" s="178"/>
      <c r="RXW35" s="178"/>
      <c r="RXX35" s="178"/>
      <c r="RXY35" s="178"/>
      <c r="RXZ35" s="178"/>
      <c r="RYA35" s="178"/>
      <c r="RYB35" s="178"/>
      <c r="RYC35" s="178"/>
      <c r="RYD35" s="178"/>
      <c r="RYE35" s="178"/>
      <c r="RYF35" s="178"/>
      <c r="RYG35" s="178"/>
      <c r="RYH35" s="178"/>
      <c r="RYI35" s="178"/>
      <c r="RYJ35" s="178"/>
      <c r="RYK35" s="178"/>
      <c r="RYL35" s="178"/>
      <c r="RYM35" s="178"/>
      <c r="RYN35" s="178"/>
      <c r="RYO35" s="178"/>
      <c r="RYP35" s="178"/>
      <c r="RYQ35" s="178"/>
      <c r="RYR35" s="178"/>
      <c r="RYS35" s="178"/>
      <c r="RYT35" s="178"/>
      <c r="RYU35" s="178"/>
      <c r="RYV35" s="178"/>
      <c r="RYW35" s="178"/>
      <c r="RYX35" s="178"/>
      <c r="RYY35" s="178"/>
      <c r="RYZ35" s="178"/>
      <c r="RZA35" s="178"/>
      <c r="RZB35" s="178"/>
      <c r="RZC35" s="178"/>
      <c r="RZD35" s="178"/>
      <c r="RZE35" s="178"/>
      <c r="RZF35" s="178"/>
      <c r="RZG35" s="178"/>
      <c r="RZH35" s="178"/>
      <c r="RZI35" s="178"/>
      <c r="RZJ35" s="178"/>
      <c r="RZK35" s="178"/>
      <c r="RZL35" s="178"/>
      <c r="RZM35" s="178"/>
      <c r="RZN35" s="178"/>
      <c r="RZO35" s="178"/>
      <c r="RZP35" s="178"/>
      <c r="RZQ35" s="178"/>
      <c r="RZR35" s="178"/>
      <c r="RZS35" s="178"/>
      <c r="RZT35" s="178"/>
      <c r="RZU35" s="178"/>
      <c r="RZV35" s="178"/>
      <c r="RZW35" s="178"/>
      <c r="RZX35" s="178"/>
      <c r="RZY35" s="178"/>
      <c r="RZZ35" s="178"/>
      <c r="SAA35" s="178"/>
      <c r="SAB35" s="178"/>
      <c r="SAC35" s="178"/>
      <c r="SAD35" s="178"/>
      <c r="SAE35" s="178"/>
      <c r="SAF35" s="178"/>
      <c r="SAG35" s="178"/>
      <c r="SAH35" s="178"/>
      <c r="SAI35" s="178"/>
      <c r="SAJ35" s="178"/>
      <c r="SAK35" s="178"/>
      <c r="SAL35" s="178"/>
      <c r="SAM35" s="178"/>
      <c r="SAN35" s="178"/>
      <c r="SAO35" s="178"/>
      <c r="SAP35" s="178"/>
      <c r="SAQ35" s="178"/>
      <c r="SAR35" s="178"/>
      <c r="SAS35" s="178"/>
      <c r="SAT35" s="178"/>
      <c r="SAU35" s="178"/>
      <c r="SAV35" s="178"/>
      <c r="SAW35" s="178"/>
      <c r="SAX35" s="178"/>
      <c r="SAY35" s="178"/>
      <c r="SAZ35" s="178"/>
      <c r="SBA35" s="178"/>
      <c r="SBB35" s="178"/>
      <c r="SBC35" s="178"/>
      <c r="SBD35" s="178"/>
      <c r="SBE35" s="178"/>
      <c r="SBF35" s="178"/>
      <c r="SBG35" s="178"/>
      <c r="SBH35" s="178"/>
      <c r="SBI35" s="178"/>
      <c r="SBJ35" s="178"/>
      <c r="SBK35" s="178"/>
      <c r="SBL35" s="178"/>
      <c r="SBM35" s="178"/>
      <c r="SBN35" s="178"/>
      <c r="SBO35" s="178"/>
      <c r="SBP35" s="178"/>
      <c r="SBQ35" s="178"/>
      <c r="SBR35" s="178"/>
      <c r="SBS35" s="178"/>
      <c r="SBT35" s="178"/>
      <c r="SBU35" s="178"/>
      <c r="SBV35" s="178"/>
      <c r="SBW35" s="178"/>
      <c r="SBX35" s="178"/>
      <c r="SBY35" s="178"/>
      <c r="SBZ35" s="178"/>
      <c r="SCA35" s="178"/>
      <c r="SCB35" s="178"/>
      <c r="SCC35" s="178"/>
      <c r="SCD35" s="178"/>
      <c r="SCE35" s="178"/>
      <c r="SCF35" s="178"/>
      <c r="SCG35" s="178"/>
      <c r="SCH35" s="178"/>
      <c r="SCI35" s="178"/>
      <c r="SCJ35" s="178"/>
      <c r="SCK35" s="178"/>
      <c r="SCL35" s="178"/>
      <c r="SCM35" s="178"/>
      <c r="SCN35" s="178"/>
      <c r="SCO35" s="178"/>
      <c r="SCP35" s="178"/>
      <c r="SCQ35" s="178"/>
      <c r="SCR35" s="178"/>
      <c r="SCS35" s="178"/>
      <c r="SCT35" s="178"/>
      <c r="SCU35" s="178"/>
      <c r="SCV35" s="178"/>
      <c r="SCW35" s="178"/>
      <c r="SCX35" s="178"/>
      <c r="SCY35" s="178"/>
      <c r="SCZ35" s="178"/>
      <c r="SDA35" s="178"/>
      <c r="SDB35" s="178"/>
      <c r="SDC35" s="178"/>
      <c r="SDD35" s="178"/>
      <c r="SDE35" s="178"/>
      <c r="SDF35" s="178"/>
      <c r="SDG35" s="178"/>
      <c r="SDH35" s="178"/>
      <c r="SDI35" s="178"/>
      <c r="SDJ35" s="178"/>
      <c r="SDK35" s="178"/>
      <c r="SDL35" s="178"/>
      <c r="SDM35" s="178"/>
      <c r="SDN35" s="178"/>
      <c r="SDO35" s="178"/>
      <c r="SDP35" s="178"/>
      <c r="SDQ35" s="178"/>
      <c r="SDR35" s="178"/>
      <c r="SDS35" s="178"/>
      <c r="SDT35" s="178"/>
      <c r="SDU35" s="178"/>
      <c r="SDV35" s="178"/>
      <c r="SDW35" s="178"/>
      <c r="SDX35" s="178"/>
      <c r="SDY35" s="178"/>
      <c r="SDZ35" s="178"/>
      <c r="SEA35" s="178"/>
      <c r="SEB35" s="178"/>
      <c r="SEC35" s="178"/>
      <c r="SED35" s="178"/>
      <c r="SEE35" s="178"/>
      <c r="SEF35" s="178"/>
      <c r="SEG35" s="178"/>
      <c r="SEH35" s="178"/>
      <c r="SEI35" s="178"/>
      <c r="SEJ35" s="178"/>
      <c r="SEK35" s="178"/>
      <c r="SEL35" s="178"/>
      <c r="SEM35" s="178"/>
      <c r="SEN35" s="178"/>
      <c r="SEO35" s="178"/>
      <c r="SEP35" s="178"/>
      <c r="SEQ35" s="178"/>
      <c r="SER35" s="178"/>
      <c r="SES35" s="178"/>
      <c r="SET35" s="178"/>
      <c r="SEU35" s="178"/>
      <c r="SEV35" s="178"/>
      <c r="SEW35" s="178"/>
      <c r="SEX35" s="178"/>
      <c r="SEY35" s="178"/>
      <c r="SEZ35" s="178"/>
      <c r="SFA35" s="178"/>
      <c r="SFB35" s="178"/>
      <c r="SFC35" s="178"/>
      <c r="SFD35" s="178"/>
      <c r="SFE35" s="178"/>
      <c r="SFF35" s="178"/>
      <c r="SFG35" s="178"/>
      <c r="SFH35" s="178"/>
      <c r="SFI35" s="178"/>
      <c r="SFJ35" s="178"/>
      <c r="SFK35" s="178"/>
      <c r="SFL35" s="178"/>
      <c r="SFM35" s="178"/>
      <c r="SFN35" s="178"/>
      <c r="SFO35" s="178"/>
      <c r="SFP35" s="178"/>
      <c r="SFQ35" s="178"/>
      <c r="SFR35" s="178"/>
      <c r="SFS35" s="178"/>
      <c r="SFT35" s="178"/>
      <c r="SFU35" s="178"/>
      <c r="SFV35" s="178"/>
      <c r="SFW35" s="178"/>
      <c r="SFX35" s="178"/>
      <c r="SFY35" s="178"/>
      <c r="SFZ35" s="178"/>
      <c r="SGA35" s="178"/>
      <c r="SGB35" s="178"/>
      <c r="SGC35" s="178"/>
      <c r="SGD35" s="178"/>
      <c r="SGE35" s="178"/>
      <c r="SGF35" s="178"/>
      <c r="SGG35" s="178"/>
      <c r="SGH35" s="178"/>
      <c r="SGI35" s="178"/>
      <c r="SGJ35" s="178"/>
      <c r="SGK35" s="178"/>
      <c r="SGL35" s="178"/>
      <c r="SGM35" s="178"/>
      <c r="SGN35" s="178"/>
      <c r="SGO35" s="178"/>
      <c r="SGP35" s="178"/>
      <c r="SGQ35" s="178"/>
      <c r="SGR35" s="178"/>
      <c r="SGS35" s="178"/>
      <c r="SGT35" s="178"/>
      <c r="SGU35" s="178"/>
      <c r="SGV35" s="178"/>
      <c r="SGW35" s="178"/>
      <c r="SGY35" s="178"/>
      <c r="SGZ35" s="178"/>
      <c r="SHA35" s="178"/>
      <c r="SHB35" s="178"/>
      <c r="SHC35" s="178"/>
      <c r="SHD35" s="178"/>
      <c r="SHE35" s="178"/>
      <c r="SHF35" s="178"/>
      <c r="SHG35" s="178"/>
      <c r="SHH35" s="178"/>
      <c r="SHI35" s="178"/>
      <c r="SHJ35" s="178"/>
      <c r="SHK35" s="178"/>
      <c r="SHL35" s="178"/>
      <c r="SHM35" s="178"/>
      <c r="SHN35" s="178"/>
      <c r="SHO35" s="178"/>
      <c r="SHP35" s="178"/>
      <c r="SHQ35" s="178"/>
      <c r="SHR35" s="178"/>
      <c r="SHS35" s="178"/>
      <c r="SHT35" s="178"/>
      <c r="SHU35" s="178"/>
      <c r="SHV35" s="178"/>
      <c r="SHW35" s="178"/>
      <c r="SHX35" s="178"/>
      <c r="SHY35" s="178"/>
      <c r="SHZ35" s="178"/>
      <c r="SIA35" s="178"/>
      <c r="SIB35" s="178"/>
      <c r="SIC35" s="178"/>
      <c r="SID35" s="178"/>
      <c r="SIE35" s="178"/>
      <c r="SIF35" s="178"/>
      <c r="SIG35" s="178"/>
      <c r="SIH35" s="178"/>
      <c r="SII35" s="178"/>
      <c r="SIJ35" s="178"/>
      <c r="SIK35" s="178"/>
      <c r="SIL35" s="178"/>
      <c r="SIM35" s="178"/>
      <c r="SIN35" s="178"/>
      <c r="SIO35" s="178"/>
      <c r="SIP35" s="178"/>
      <c r="SIQ35" s="178"/>
      <c r="SIR35" s="178"/>
      <c r="SIS35" s="178"/>
      <c r="SIT35" s="178"/>
      <c r="SIU35" s="178"/>
      <c r="SIV35" s="178"/>
      <c r="SIW35" s="178"/>
      <c r="SIX35" s="178"/>
      <c r="SIY35" s="178"/>
      <c r="SIZ35" s="178"/>
      <c r="SJA35" s="178"/>
      <c r="SJB35" s="178"/>
      <c r="SJC35" s="178"/>
      <c r="SJD35" s="178"/>
      <c r="SJE35" s="178"/>
      <c r="SJF35" s="178"/>
      <c r="SJG35" s="178"/>
      <c r="SJH35" s="178"/>
      <c r="SJI35" s="178"/>
      <c r="SJJ35" s="178"/>
      <c r="SJK35" s="178"/>
      <c r="SJL35" s="178"/>
      <c r="SJM35" s="178"/>
      <c r="SJN35" s="178"/>
      <c r="SJO35" s="178"/>
      <c r="SJP35" s="178"/>
      <c r="SJQ35" s="178"/>
      <c r="SJR35" s="178"/>
      <c r="SJS35" s="178"/>
      <c r="SJT35" s="178"/>
      <c r="SJU35" s="178"/>
      <c r="SJV35" s="178"/>
      <c r="SJW35" s="178"/>
      <c r="SJX35" s="178"/>
      <c r="SJY35" s="178"/>
      <c r="SJZ35" s="178"/>
      <c r="SKA35" s="178"/>
      <c r="SKB35" s="178"/>
      <c r="SKC35" s="178"/>
      <c r="SKD35" s="178"/>
      <c r="SKE35" s="178"/>
      <c r="SKF35" s="178"/>
      <c r="SKG35" s="178"/>
      <c r="SKH35" s="178"/>
      <c r="SKI35" s="178"/>
      <c r="SKJ35" s="178"/>
      <c r="SKK35" s="178"/>
      <c r="SKL35" s="178"/>
      <c r="SKM35" s="178"/>
      <c r="SKN35" s="178"/>
      <c r="SKO35" s="178"/>
      <c r="SKP35" s="178"/>
      <c r="SKQ35" s="178"/>
      <c r="SKR35" s="178"/>
      <c r="SKS35" s="178"/>
      <c r="SKT35" s="178"/>
      <c r="SKU35" s="178"/>
      <c r="SKV35" s="178"/>
      <c r="SKW35" s="178"/>
      <c r="SKX35" s="178"/>
      <c r="SKY35" s="178"/>
      <c r="SKZ35" s="178"/>
      <c r="SLA35" s="178"/>
      <c r="SLB35" s="178"/>
      <c r="SLC35" s="178"/>
      <c r="SLD35" s="178"/>
      <c r="SLE35" s="178"/>
      <c r="SLF35" s="178"/>
      <c r="SLG35" s="178"/>
      <c r="SLH35" s="178"/>
      <c r="SLI35" s="178"/>
      <c r="SLJ35" s="178"/>
      <c r="SLK35" s="178"/>
      <c r="SLL35" s="178"/>
      <c r="SLM35" s="178"/>
      <c r="SLN35" s="178"/>
      <c r="SLO35" s="178"/>
      <c r="SLP35" s="178"/>
      <c r="SLQ35" s="178"/>
      <c r="SLR35" s="178"/>
      <c r="SLS35" s="178"/>
      <c r="SLT35" s="178"/>
      <c r="SLU35" s="178"/>
      <c r="SLV35" s="178"/>
      <c r="SLW35" s="178"/>
      <c r="SLX35" s="178"/>
      <c r="SLY35" s="178"/>
      <c r="SLZ35" s="178"/>
      <c r="SMA35" s="178"/>
      <c r="SMB35" s="178"/>
      <c r="SMC35" s="178"/>
      <c r="SMD35" s="178"/>
      <c r="SME35" s="178"/>
      <c r="SMF35" s="178"/>
      <c r="SMG35" s="178"/>
      <c r="SMH35" s="178"/>
      <c r="SMI35" s="178"/>
      <c r="SMJ35" s="178"/>
      <c r="SMK35" s="178"/>
      <c r="SML35" s="178"/>
      <c r="SMM35" s="178"/>
      <c r="SMN35" s="178"/>
      <c r="SMO35" s="178"/>
      <c r="SMP35" s="178"/>
      <c r="SMQ35" s="178"/>
      <c r="SMR35" s="178"/>
      <c r="SMS35" s="178"/>
      <c r="SMT35" s="178"/>
      <c r="SMU35" s="178"/>
      <c r="SMV35" s="178"/>
      <c r="SMW35" s="178"/>
      <c r="SMX35" s="178"/>
      <c r="SMY35" s="178"/>
      <c r="SMZ35" s="178"/>
      <c r="SNA35" s="178"/>
      <c r="SNB35" s="178"/>
      <c r="SNC35" s="178"/>
      <c r="SND35" s="178"/>
      <c r="SNE35" s="178"/>
      <c r="SNF35" s="178"/>
      <c r="SNG35" s="178"/>
      <c r="SNH35" s="178"/>
      <c r="SNI35" s="178"/>
      <c r="SNJ35" s="178"/>
      <c r="SNK35" s="178"/>
      <c r="SNL35" s="178"/>
      <c r="SNM35" s="178"/>
      <c r="SNN35" s="178"/>
      <c r="SNO35" s="178"/>
      <c r="SNP35" s="178"/>
      <c r="SNQ35" s="178"/>
      <c r="SNR35" s="178"/>
      <c r="SNS35" s="178"/>
      <c r="SNT35" s="178"/>
      <c r="SNU35" s="178"/>
      <c r="SNV35" s="178"/>
      <c r="SNW35" s="178"/>
      <c r="SNX35" s="178"/>
      <c r="SNY35" s="178"/>
      <c r="SNZ35" s="178"/>
      <c r="SOA35" s="178"/>
      <c r="SOB35" s="178"/>
      <c r="SOC35" s="178"/>
      <c r="SOD35" s="178"/>
      <c r="SOE35" s="178"/>
      <c r="SOF35" s="178"/>
      <c r="SOG35" s="178"/>
      <c r="SOH35" s="178"/>
      <c r="SOI35" s="178"/>
      <c r="SOJ35" s="178"/>
      <c r="SOK35" s="178"/>
      <c r="SOL35" s="178"/>
      <c r="SOM35" s="178"/>
      <c r="SON35" s="178"/>
      <c r="SOO35" s="178"/>
      <c r="SOP35" s="178"/>
      <c r="SOQ35" s="178"/>
      <c r="SOR35" s="178"/>
      <c r="SOS35" s="178"/>
      <c r="SOT35" s="178"/>
      <c r="SOU35" s="178"/>
      <c r="SOV35" s="178"/>
      <c r="SOW35" s="178"/>
      <c r="SOX35" s="178"/>
      <c r="SOY35" s="178"/>
      <c r="SOZ35" s="178"/>
      <c r="SPA35" s="178"/>
      <c r="SPB35" s="178"/>
      <c r="SPC35" s="178"/>
      <c r="SPD35" s="178"/>
      <c r="SPE35" s="178"/>
      <c r="SPF35" s="178"/>
      <c r="SPG35" s="178"/>
      <c r="SPH35" s="178"/>
      <c r="SPI35" s="178"/>
      <c r="SPJ35" s="178"/>
      <c r="SPK35" s="178"/>
      <c r="SPL35" s="178"/>
      <c r="SPM35" s="178"/>
      <c r="SPN35" s="178"/>
      <c r="SPO35" s="178"/>
      <c r="SPP35" s="178"/>
      <c r="SPQ35" s="178"/>
      <c r="SPR35" s="178"/>
      <c r="SPS35" s="178"/>
      <c r="SPT35" s="178"/>
      <c r="SPU35" s="178"/>
      <c r="SPV35" s="178"/>
      <c r="SPW35" s="178"/>
      <c r="SPX35" s="178"/>
      <c r="SPY35" s="178"/>
      <c r="SPZ35" s="178"/>
      <c r="SQA35" s="178"/>
      <c r="SQB35" s="178"/>
      <c r="SQC35" s="178"/>
      <c r="SQD35" s="178"/>
      <c r="SQE35" s="178"/>
      <c r="SQF35" s="178"/>
      <c r="SQG35" s="178"/>
      <c r="SQH35" s="178"/>
      <c r="SQI35" s="178"/>
      <c r="SQJ35" s="178"/>
      <c r="SQK35" s="178"/>
      <c r="SQL35" s="178"/>
      <c r="SQM35" s="178"/>
      <c r="SQN35" s="178"/>
      <c r="SQO35" s="178"/>
      <c r="SQP35" s="178"/>
      <c r="SQQ35" s="178"/>
      <c r="SQR35" s="178"/>
      <c r="SQS35" s="178"/>
      <c r="SQU35" s="178"/>
      <c r="SQV35" s="178"/>
      <c r="SQW35" s="178"/>
      <c r="SQX35" s="178"/>
      <c r="SQY35" s="178"/>
      <c r="SQZ35" s="178"/>
      <c r="SRA35" s="178"/>
      <c r="SRB35" s="178"/>
      <c r="SRC35" s="178"/>
      <c r="SRD35" s="178"/>
      <c r="SRE35" s="178"/>
      <c r="SRF35" s="178"/>
      <c r="SRG35" s="178"/>
      <c r="SRH35" s="178"/>
      <c r="SRI35" s="178"/>
      <c r="SRJ35" s="178"/>
      <c r="SRK35" s="178"/>
      <c r="SRL35" s="178"/>
      <c r="SRM35" s="178"/>
      <c r="SRN35" s="178"/>
      <c r="SRO35" s="178"/>
      <c r="SRP35" s="178"/>
      <c r="SRQ35" s="178"/>
      <c r="SRR35" s="178"/>
      <c r="SRS35" s="178"/>
      <c r="SRT35" s="178"/>
      <c r="SRU35" s="178"/>
      <c r="SRV35" s="178"/>
      <c r="SRW35" s="178"/>
      <c r="SRX35" s="178"/>
      <c r="SRY35" s="178"/>
      <c r="SRZ35" s="178"/>
      <c r="SSA35" s="178"/>
      <c r="SSB35" s="178"/>
      <c r="SSC35" s="178"/>
      <c r="SSD35" s="178"/>
      <c r="SSE35" s="178"/>
      <c r="SSF35" s="178"/>
      <c r="SSG35" s="178"/>
      <c r="SSH35" s="178"/>
      <c r="SSI35" s="178"/>
      <c r="SSJ35" s="178"/>
      <c r="SSK35" s="178"/>
      <c r="SSL35" s="178"/>
      <c r="SSM35" s="178"/>
      <c r="SSN35" s="178"/>
      <c r="SSO35" s="178"/>
      <c r="SSP35" s="178"/>
      <c r="SSQ35" s="178"/>
      <c r="SSR35" s="178"/>
      <c r="SSS35" s="178"/>
      <c r="SST35" s="178"/>
      <c r="SSU35" s="178"/>
      <c r="SSV35" s="178"/>
      <c r="SSW35" s="178"/>
      <c r="SSX35" s="178"/>
      <c r="SSY35" s="178"/>
      <c r="SSZ35" s="178"/>
      <c r="STA35" s="178"/>
      <c r="STB35" s="178"/>
      <c r="STC35" s="178"/>
      <c r="STD35" s="178"/>
      <c r="STE35" s="178"/>
      <c r="STF35" s="178"/>
      <c r="STG35" s="178"/>
      <c r="STH35" s="178"/>
      <c r="STI35" s="178"/>
      <c r="STJ35" s="178"/>
      <c r="STK35" s="178"/>
      <c r="STL35" s="178"/>
      <c r="STM35" s="178"/>
      <c r="STN35" s="178"/>
      <c r="STO35" s="178"/>
      <c r="STP35" s="178"/>
      <c r="STQ35" s="178"/>
      <c r="STR35" s="178"/>
      <c r="STS35" s="178"/>
      <c r="STT35" s="178"/>
      <c r="STU35" s="178"/>
      <c r="STV35" s="178"/>
      <c r="STW35" s="178"/>
      <c r="STX35" s="178"/>
      <c r="STY35" s="178"/>
      <c r="STZ35" s="178"/>
      <c r="SUA35" s="178"/>
      <c r="SUB35" s="178"/>
      <c r="SUC35" s="178"/>
      <c r="SUD35" s="178"/>
      <c r="SUE35" s="178"/>
      <c r="SUF35" s="178"/>
      <c r="SUG35" s="178"/>
      <c r="SUH35" s="178"/>
      <c r="SUI35" s="178"/>
      <c r="SUJ35" s="178"/>
      <c r="SUK35" s="178"/>
      <c r="SUL35" s="178"/>
      <c r="SUM35" s="178"/>
      <c r="SUN35" s="178"/>
      <c r="SUO35" s="178"/>
      <c r="SUP35" s="178"/>
      <c r="SUQ35" s="178"/>
      <c r="SUR35" s="178"/>
      <c r="SUS35" s="178"/>
      <c r="SUT35" s="178"/>
      <c r="SUU35" s="178"/>
      <c r="SUV35" s="178"/>
      <c r="SUW35" s="178"/>
      <c r="SUX35" s="178"/>
      <c r="SUY35" s="178"/>
      <c r="SUZ35" s="178"/>
      <c r="SVA35" s="178"/>
      <c r="SVB35" s="178"/>
      <c r="SVC35" s="178"/>
      <c r="SVD35" s="178"/>
      <c r="SVE35" s="178"/>
      <c r="SVF35" s="178"/>
      <c r="SVG35" s="178"/>
      <c r="SVH35" s="178"/>
      <c r="SVI35" s="178"/>
      <c r="SVJ35" s="178"/>
      <c r="SVK35" s="178"/>
      <c r="SVL35" s="178"/>
      <c r="SVM35" s="178"/>
      <c r="SVN35" s="178"/>
      <c r="SVO35" s="178"/>
      <c r="SVP35" s="178"/>
      <c r="SVQ35" s="178"/>
      <c r="SVR35" s="178"/>
      <c r="SVS35" s="178"/>
      <c r="SVT35" s="178"/>
      <c r="SVU35" s="178"/>
      <c r="SVV35" s="178"/>
      <c r="SVW35" s="178"/>
      <c r="SVX35" s="178"/>
      <c r="SVY35" s="178"/>
      <c r="SVZ35" s="178"/>
      <c r="SWA35" s="178"/>
      <c r="SWB35" s="178"/>
      <c r="SWC35" s="178"/>
      <c r="SWD35" s="178"/>
      <c r="SWE35" s="178"/>
      <c r="SWF35" s="178"/>
      <c r="SWG35" s="178"/>
      <c r="SWH35" s="178"/>
      <c r="SWI35" s="178"/>
      <c r="SWJ35" s="178"/>
      <c r="SWK35" s="178"/>
      <c r="SWL35" s="178"/>
      <c r="SWM35" s="178"/>
      <c r="SWN35" s="178"/>
      <c r="SWO35" s="178"/>
      <c r="SWP35" s="178"/>
      <c r="SWQ35" s="178"/>
      <c r="SWR35" s="178"/>
      <c r="SWS35" s="178"/>
      <c r="SWT35" s="178"/>
      <c r="SWU35" s="178"/>
      <c r="SWV35" s="178"/>
      <c r="SWW35" s="178"/>
      <c r="SWX35" s="178"/>
      <c r="SWY35" s="178"/>
      <c r="SWZ35" s="178"/>
      <c r="SXA35" s="178"/>
      <c r="SXB35" s="178"/>
      <c r="SXC35" s="178"/>
      <c r="SXD35" s="178"/>
      <c r="SXE35" s="178"/>
      <c r="SXF35" s="178"/>
      <c r="SXG35" s="178"/>
      <c r="SXH35" s="178"/>
      <c r="SXI35" s="178"/>
      <c r="SXJ35" s="178"/>
      <c r="SXK35" s="178"/>
      <c r="SXL35" s="178"/>
      <c r="SXM35" s="178"/>
      <c r="SXN35" s="178"/>
      <c r="SXO35" s="178"/>
      <c r="SXP35" s="178"/>
      <c r="SXQ35" s="178"/>
      <c r="SXR35" s="178"/>
      <c r="SXS35" s="178"/>
      <c r="SXT35" s="178"/>
      <c r="SXU35" s="178"/>
      <c r="SXV35" s="178"/>
      <c r="SXW35" s="178"/>
      <c r="SXX35" s="178"/>
      <c r="SXY35" s="178"/>
      <c r="SXZ35" s="178"/>
      <c r="SYA35" s="178"/>
      <c r="SYB35" s="178"/>
      <c r="SYC35" s="178"/>
      <c r="SYD35" s="178"/>
      <c r="SYE35" s="178"/>
      <c r="SYF35" s="178"/>
      <c r="SYG35" s="178"/>
      <c r="SYH35" s="178"/>
      <c r="SYI35" s="178"/>
      <c r="SYJ35" s="178"/>
      <c r="SYK35" s="178"/>
      <c r="SYL35" s="178"/>
      <c r="SYM35" s="178"/>
      <c r="SYN35" s="178"/>
      <c r="SYO35" s="178"/>
      <c r="SYP35" s="178"/>
      <c r="SYQ35" s="178"/>
      <c r="SYR35" s="178"/>
      <c r="SYS35" s="178"/>
      <c r="SYT35" s="178"/>
      <c r="SYU35" s="178"/>
      <c r="SYV35" s="178"/>
      <c r="SYW35" s="178"/>
      <c r="SYX35" s="178"/>
      <c r="SYY35" s="178"/>
      <c r="SYZ35" s="178"/>
      <c r="SZA35" s="178"/>
      <c r="SZB35" s="178"/>
      <c r="SZC35" s="178"/>
      <c r="SZD35" s="178"/>
      <c r="SZE35" s="178"/>
      <c r="SZF35" s="178"/>
      <c r="SZG35" s="178"/>
      <c r="SZH35" s="178"/>
      <c r="SZI35" s="178"/>
      <c r="SZJ35" s="178"/>
      <c r="SZK35" s="178"/>
      <c r="SZL35" s="178"/>
      <c r="SZM35" s="178"/>
      <c r="SZN35" s="178"/>
      <c r="SZO35" s="178"/>
      <c r="SZP35" s="178"/>
      <c r="SZQ35" s="178"/>
      <c r="SZR35" s="178"/>
      <c r="SZS35" s="178"/>
      <c r="SZT35" s="178"/>
      <c r="SZU35" s="178"/>
      <c r="SZV35" s="178"/>
      <c r="SZW35" s="178"/>
      <c r="SZX35" s="178"/>
      <c r="SZY35" s="178"/>
      <c r="SZZ35" s="178"/>
      <c r="TAA35" s="178"/>
      <c r="TAB35" s="178"/>
      <c r="TAC35" s="178"/>
      <c r="TAD35" s="178"/>
      <c r="TAE35" s="178"/>
      <c r="TAF35" s="178"/>
      <c r="TAG35" s="178"/>
      <c r="TAH35" s="178"/>
      <c r="TAI35" s="178"/>
      <c r="TAJ35" s="178"/>
      <c r="TAK35" s="178"/>
      <c r="TAL35" s="178"/>
      <c r="TAM35" s="178"/>
      <c r="TAN35" s="178"/>
      <c r="TAO35" s="178"/>
      <c r="TAQ35" s="178"/>
      <c r="TAR35" s="178"/>
      <c r="TAS35" s="178"/>
      <c r="TAT35" s="178"/>
      <c r="TAU35" s="178"/>
      <c r="TAV35" s="178"/>
      <c r="TAW35" s="178"/>
      <c r="TAX35" s="178"/>
      <c r="TAY35" s="178"/>
      <c r="TAZ35" s="178"/>
      <c r="TBA35" s="178"/>
      <c r="TBB35" s="178"/>
      <c r="TBC35" s="178"/>
      <c r="TBD35" s="178"/>
      <c r="TBE35" s="178"/>
      <c r="TBF35" s="178"/>
      <c r="TBG35" s="178"/>
      <c r="TBH35" s="178"/>
      <c r="TBI35" s="178"/>
      <c r="TBJ35" s="178"/>
      <c r="TBK35" s="178"/>
      <c r="TBL35" s="178"/>
      <c r="TBM35" s="178"/>
      <c r="TBN35" s="178"/>
      <c r="TBO35" s="178"/>
      <c r="TBP35" s="178"/>
      <c r="TBQ35" s="178"/>
      <c r="TBR35" s="178"/>
      <c r="TBS35" s="178"/>
      <c r="TBT35" s="178"/>
      <c r="TBU35" s="178"/>
      <c r="TBV35" s="178"/>
      <c r="TBW35" s="178"/>
      <c r="TBX35" s="178"/>
      <c r="TBY35" s="178"/>
      <c r="TBZ35" s="178"/>
      <c r="TCA35" s="178"/>
      <c r="TCB35" s="178"/>
      <c r="TCC35" s="178"/>
      <c r="TCD35" s="178"/>
      <c r="TCE35" s="178"/>
      <c r="TCF35" s="178"/>
      <c r="TCG35" s="178"/>
      <c r="TCH35" s="178"/>
      <c r="TCI35" s="178"/>
      <c r="TCJ35" s="178"/>
      <c r="TCK35" s="178"/>
      <c r="TCL35" s="178"/>
      <c r="TCM35" s="178"/>
      <c r="TCN35" s="178"/>
      <c r="TCO35" s="178"/>
      <c r="TCP35" s="178"/>
      <c r="TCQ35" s="178"/>
      <c r="TCR35" s="178"/>
      <c r="TCS35" s="178"/>
      <c r="TCT35" s="178"/>
      <c r="TCU35" s="178"/>
      <c r="TCV35" s="178"/>
      <c r="TCW35" s="178"/>
      <c r="TCX35" s="178"/>
      <c r="TCY35" s="178"/>
      <c r="TCZ35" s="178"/>
      <c r="TDA35" s="178"/>
      <c r="TDB35" s="178"/>
      <c r="TDC35" s="178"/>
      <c r="TDD35" s="178"/>
      <c r="TDE35" s="178"/>
      <c r="TDF35" s="178"/>
      <c r="TDG35" s="178"/>
      <c r="TDH35" s="178"/>
      <c r="TDI35" s="178"/>
      <c r="TDJ35" s="178"/>
      <c r="TDK35" s="178"/>
      <c r="TDL35" s="178"/>
      <c r="TDM35" s="178"/>
      <c r="TDN35" s="178"/>
      <c r="TDO35" s="178"/>
      <c r="TDP35" s="178"/>
      <c r="TDQ35" s="178"/>
      <c r="TDR35" s="178"/>
      <c r="TDS35" s="178"/>
      <c r="TDT35" s="178"/>
      <c r="TDU35" s="178"/>
      <c r="TDV35" s="178"/>
      <c r="TDW35" s="178"/>
      <c r="TDX35" s="178"/>
      <c r="TDY35" s="178"/>
      <c r="TDZ35" s="178"/>
      <c r="TEA35" s="178"/>
      <c r="TEB35" s="178"/>
      <c r="TEC35" s="178"/>
      <c r="TED35" s="178"/>
      <c r="TEE35" s="178"/>
      <c r="TEF35" s="178"/>
      <c r="TEG35" s="178"/>
      <c r="TEH35" s="178"/>
      <c r="TEI35" s="178"/>
      <c r="TEJ35" s="178"/>
      <c r="TEK35" s="178"/>
      <c r="TEL35" s="178"/>
      <c r="TEM35" s="178"/>
      <c r="TEN35" s="178"/>
      <c r="TEO35" s="178"/>
      <c r="TEP35" s="178"/>
      <c r="TEQ35" s="178"/>
      <c r="TER35" s="178"/>
      <c r="TES35" s="178"/>
      <c r="TET35" s="178"/>
      <c r="TEU35" s="178"/>
      <c r="TEV35" s="178"/>
      <c r="TEW35" s="178"/>
      <c r="TEX35" s="178"/>
      <c r="TEY35" s="178"/>
      <c r="TEZ35" s="178"/>
      <c r="TFA35" s="178"/>
      <c r="TFB35" s="178"/>
      <c r="TFC35" s="178"/>
      <c r="TFD35" s="178"/>
      <c r="TFE35" s="178"/>
      <c r="TFF35" s="178"/>
      <c r="TFG35" s="178"/>
      <c r="TFH35" s="178"/>
      <c r="TFI35" s="178"/>
      <c r="TFJ35" s="178"/>
      <c r="TFK35" s="178"/>
      <c r="TFL35" s="178"/>
      <c r="TFM35" s="178"/>
      <c r="TFN35" s="178"/>
      <c r="TFO35" s="178"/>
      <c r="TFP35" s="178"/>
      <c r="TFQ35" s="178"/>
      <c r="TFR35" s="178"/>
      <c r="TFS35" s="178"/>
      <c r="TFT35" s="178"/>
      <c r="TFU35" s="178"/>
      <c r="TFV35" s="178"/>
      <c r="TFW35" s="178"/>
      <c r="TFX35" s="178"/>
      <c r="TFY35" s="178"/>
      <c r="TFZ35" s="178"/>
      <c r="TGA35" s="178"/>
      <c r="TGB35" s="178"/>
      <c r="TGC35" s="178"/>
      <c r="TGD35" s="178"/>
      <c r="TGE35" s="178"/>
      <c r="TGF35" s="178"/>
      <c r="TGG35" s="178"/>
      <c r="TGH35" s="178"/>
      <c r="TGI35" s="178"/>
      <c r="TGJ35" s="178"/>
      <c r="TGK35" s="178"/>
      <c r="TGL35" s="178"/>
      <c r="TGM35" s="178"/>
      <c r="TGN35" s="178"/>
      <c r="TGO35" s="178"/>
      <c r="TGP35" s="178"/>
      <c r="TGQ35" s="178"/>
      <c r="TGR35" s="178"/>
      <c r="TGS35" s="178"/>
      <c r="TGT35" s="178"/>
      <c r="TGU35" s="178"/>
      <c r="TGV35" s="178"/>
      <c r="TGW35" s="178"/>
      <c r="TGX35" s="178"/>
      <c r="TGY35" s="178"/>
      <c r="TGZ35" s="178"/>
      <c r="THA35" s="178"/>
      <c r="THB35" s="178"/>
      <c r="THC35" s="178"/>
      <c r="THD35" s="178"/>
      <c r="THE35" s="178"/>
      <c r="THF35" s="178"/>
      <c r="THG35" s="178"/>
      <c r="THH35" s="178"/>
      <c r="THI35" s="178"/>
      <c r="THJ35" s="178"/>
      <c r="THK35" s="178"/>
      <c r="THL35" s="178"/>
      <c r="THM35" s="178"/>
      <c r="THN35" s="178"/>
      <c r="THO35" s="178"/>
      <c r="THP35" s="178"/>
      <c r="THQ35" s="178"/>
      <c r="THR35" s="178"/>
      <c r="THS35" s="178"/>
      <c r="THT35" s="178"/>
      <c r="THU35" s="178"/>
      <c r="THV35" s="178"/>
      <c r="THW35" s="178"/>
      <c r="THX35" s="178"/>
      <c r="THY35" s="178"/>
      <c r="THZ35" s="178"/>
      <c r="TIA35" s="178"/>
      <c r="TIB35" s="178"/>
      <c r="TIC35" s="178"/>
      <c r="TID35" s="178"/>
      <c r="TIE35" s="178"/>
      <c r="TIF35" s="178"/>
      <c r="TIG35" s="178"/>
      <c r="TIH35" s="178"/>
      <c r="TII35" s="178"/>
      <c r="TIJ35" s="178"/>
      <c r="TIK35" s="178"/>
      <c r="TIL35" s="178"/>
      <c r="TIM35" s="178"/>
      <c r="TIN35" s="178"/>
      <c r="TIO35" s="178"/>
      <c r="TIP35" s="178"/>
      <c r="TIQ35" s="178"/>
      <c r="TIR35" s="178"/>
      <c r="TIS35" s="178"/>
      <c r="TIT35" s="178"/>
      <c r="TIU35" s="178"/>
      <c r="TIV35" s="178"/>
      <c r="TIW35" s="178"/>
      <c r="TIX35" s="178"/>
      <c r="TIY35" s="178"/>
      <c r="TIZ35" s="178"/>
      <c r="TJA35" s="178"/>
      <c r="TJB35" s="178"/>
      <c r="TJC35" s="178"/>
      <c r="TJD35" s="178"/>
      <c r="TJE35" s="178"/>
      <c r="TJF35" s="178"/>
      <c r="TJG35" s="178"/>
      <c r="TJH35" s="178"/>
      <c r="TJI35" s="178"/>
      <c r="TJJ35" s="178"/>
      <c r="TJK35" s="178"/>
      <c r="TJL35" s="178"/>
      <c r="TJM35" s="178"/>
      <c r="TJN35" s="178"/>
      <c r="TJO35" s="178"/>
      <c r="TJP35" s="178"/>
      <c r="TJQ35" s="178"/>
      <c r="TJR35" s="178"/>
      <c r="TJS35" s="178"/>
      <c r="TJT35" s="178"/>
      <c r="TJU35" s="178"/>
      <c r="TJV35" s="178"/>
      <c r="TJW35" s="178"/>
      <c r="TJX35" s="178"/>
      <c r="TJY35" s="178"/>
      <c r="TJZ35" s="178"/>
      <c r="TKA35" s="178"/>
      <c r="TKB35" s="178"/>
      <c r="TKC35" s="178"/>
      <c r="TKD35" s="178"/>
      <c r="TKE35" s="178"/>
      <c r="TKF35" s="178"/>
      <c r="TKG35" s="178"/>
      <c r="TKH35" s="178"/>
      <c r="TKI35" s="178"/>
      <c r="TKJ35" s="178"/>
      <c r="TKK35" s="178"/>
      <c r="TKM35" s="178"/>
      <c r="TKN35" s="178"/>
      <c r="TKO35" s="178"/>
      <c r="TKP35" s="178"/>
      <c r="TKQ35" s="178"/>
      <c r="TKR35" s="178"/>
      <c r="TKS35" s="178"/>
      <c r="TKT35" s="178"/>
      <c r="TKU35" s="178"/>
      <c r="TKV35" s="178"/>
      <c r="TKW35" s="178"/>
      <c r="TKX35" s="178"/>
      <c r="TKY35" s="178"/>
      <c r="TKZ35" s="178"/>
      <c r="TLA35" s="178"/>
      <c r="TLB35" s="178"/>
      <c r="TLC35" s="178"/>
      <c r="TLD35" s="178"/>
      <c r="TLE35" s="178"/>
      <c r="TLF35" s="178"/>
      <c r="TLG35" s="178"/>
      <c r="TLH35" s="178"/>
      <c r="TLI35" s="178"/>
      <c r="TLJ35" s="178"/>
      <c r="TLK35" s="178"/>
      <c r="TLL35" s="178"/>
      <c r="TLM35" s="178"/>
      <c r="TLN35" s="178"/>
      <c r="TLO35" s="178"/>
      <c r="TLP35" s="178"/>
      <c r="TLQ35" s="178"/>
      <c r="TLR35" s="178"/>
      <c r="TLS35" s="178"/>
      <c r="TLT35" s="178"/>
      <c r="TLU35" s="178"/>
      <c r="TLV35" s="178"/>
      <c r="TLW35" s="178"/>
      <c r="TLX35" s="178"/>
      <c r="TLY35" s="178"/>
      <c r="TLZ35" s="178"/>
      <c r="TMA35" s="178"/>
      <c r="TMB35" s="178"/>
      <c r="TMC35" s="178"/>
      <c r="TMD35" s="178"/>
      <c r="TME35" s="178"/>
      <c r="TMF35" s="178"/>
      <c r="TMG35" s="178"/>
      <c r="TMH35" s="178"/>
      <c r="TMI35" s="178"/>
      <c r="TMJ35" s="178"/>
      <c r="TMK35" s="178"/>
      <c r="TML35" s="178"/>
      <c r="TMM35" s="178"/>
      <c r="TMN35" s="178"/>
      <c r="TMO35" s="178"/>
      <c r="TMP35" s="178"/>
      <c r="TMQ35" s="178"/>
      <c r="TMR35" s="178"/>
      <c r="TMS35" s="178"/>
      <c r="TMT35" s="178"/>
      <c r="TMU35" s="178"/>
      <c r="TMV35" s="178"/>
      <c r="TMW35" s="178"/>
      <c r="TMX35" s="178"/>
      <c r="TMY35" s="178"/>
      <c r="TMZ35" s="178"/>
      <c r="TNA35" s="178"/>
      <c r="TNB35" s="178"/>
      <c r="TNC35" s="178"/>
      <c r="TND35" s="178"/>
      <c r="TNE35" s="178"/>
      <c r="TNF35" s="178"/>
      <c r="TNG35" s="178"/>
      <c r="TNH35" s="178"/>
      <c r="TNI35" s="178"/>
      <c r="TNJ35" s="178"/>
      <c r="TNK35" s="178"/>
      <c r="TNL35" s="178"/>
      <c r="TNM35" s="178"/>
      <c r="TNN35" s="178"/>
      <c r="TNO35" s="178"/>
      <c r="TNP35" s="178"/>
      <c r="TNQ35" s="178"/>
      <c r="TNR35" s="178"/>
      <c r="TNS35" s="178"/>
      <c r="TNT35" s="178"/>
      <c r="TNU35" s="178"/>
      <c r="TNV35" s="178"/>
      <c r="TNW35" s="178"/>
      <c r="TNX35" s="178"/>
      <c r="TNY35" s="178"/>
      <c r="TNZ35" s="178"/>
      <c r="TOA35" s="178"/>
      <c r="TOB35" s="178"/>
      <c r="TOC35" s="178"/>
      <c r="TOD35" s="178"/>
      <c r="TOE35" s="178"/>
      <c r="TOF35" s="178"/>
      <c r="TOG35" s="178"/>
      <c r="TOH35" s="178"/>
      <c r="TOI35" s="178"/>
      <c r="TOJ35" s="178"/>
      <c r="TOK35" s="178"/>
      <c r="TOL35" s="178"/>
      <c r="TOM35" s="178"/>
      <c r="TON35" s="178"/>
      <c r="TOO35" s="178"/>
      <c r="TOP35" s="178"/>
      <c r="TOQ35" s="178"/>
      <c r="TOR35" s="178"/>
      <c r="TOS35" s="178"/>
      <c r="TOT35" s="178"/>
      <c r="TOU35" s="178"/>
      <c r="TOV35" s="178"/>
      <c r="TOW35" s="178"/>
      <c r="TOX35" s="178"/>
      <c r="TOY35" s="178"/>
      <c r="TOZ35" s="178"/>
      <c r="TPA35" s="178"/>
      <c r="TPB35" s="178"/>
      <c r="TPC35" s="178"/>
      <c r="TPD35" s="178"/>
      <c r="TPE35" s="178"/>
      <c r="TPF35" s="178"/>
      <c r="TPG35" s="178"/>
      <c r="TPH35" s="178"/>
      <c r="TPI35" s="178"/>
      <c r="TPJ35" s="178"/>
      <c r="TPK35" s="178"/>
      <c r="TPL35" s="178"/>
      <c r="TPM35" s="178"/>
      <c r="TPN35" s="178"/>
      <c r="TPO35" s="178"/>
      <c r="TPP35" s="178"/>
      <c r="TPQ35" s="178"/>
      <c r="TPR35" s="178"/>
      <c r="TPS35" s="178"/>
      <c r="TPT35" s="178"/>
      <c r="TPU35" s="178"/>
      <c r="TPV35" s="178"/>
      <c r="TPW35" s="178"/>
      <c r="TPX35" s="178"/>
      <c r="TPY35" s="178"/>
      <c r="TPZ35" s="178"/>
      <c r="TQA35" s="178"/>
      <c r="TQB35" s="178"/>
      <c r="TQC35" s="178"/>
      <c r="TQD35" s="178"/>
      <c r="TQE35" s="178"/>
      <c r="TQF35" s="178"/>
      <c r="TQG35" s="178"/>
      <c r="TQH35" s="178"/>
      <c r="TQI35" s="178"/>
      <c r="TQJ35" s="178"/>
      <c r="TQK35" s="178"/>
      <c r="TQL35" s="178"/>
      <c r="TQM35" s="178"/>
      <c r="TQN35" s="178"/>
      <c r="TQO35" s="178"/>
      <c r="TQP35" s="178"/>
      <c r="TQQ35" s="178"/>
      <c r="TQR35" s="178"/>
      <c r="TQS35" s="178"/>
      <c r="TQT35" s="178"/>
      <c r="TQU35" s="178"/>
      <c r="TQV35" s="178"/>
      <c r="TQW35" s="178"/>
      <c r="TQX35" s="178"/>
      <c r="TQY35" s="178"/>
      <c r="TQZ35" s="178"/>
      <c r="TRA35" s="178"/>
      <c r="TRB35" s="178"/>
      <c r="TRC35" s="178"/>
      <c r="TRD35" s="178"/>
      <c r="TRE35" s="178"/>
      <c r="TRF35" s="178"/>
      <c r="TRG35" s="178"/>
      <c r="TRH35" s="178"/>
      <c r="TRI35" s="178"/>
      <c r="TRJ35" s="178"/>
      <c r="TRK35" s="178"/>
      <c r="TRL35" s="178"/>
      <c r="TRM35" s="178"/>
      <c r="TRN35" s="178"/>
      <c r="TRO35" s="178"/>
      <c r="TRP35" s="178"/>
      <c r="TRQ35" s="178"/>
      <c r="TRR35" s="178"/>
      <c r="TRS35" s="178"/>
      <c r="TRT35" s="178"/>
      <c r="TRU35" s="178"/>
      <c r="TRV35" s="178"/>
      <c r="TRW35" s="178"/>
      <c r="TRX35" s="178"/>
      <c r="TRY35" s="178"/>
      <c r="TRZ35" s="178"/>
      <c r="TSA35" s="178"/>
      <c r="TSB35" s="178"/>
      <c r="TSC35" s="178"/>
      <c r="TSD35" s="178"/>
      <c r="TSE35" s="178"/>
      <c r="TSF35" s="178"/>
      <c r="TSG35" s="178"/>
      <c r="TSH35" s="178"/>
      <c r="TSI35" s="178"/>
      <c r="TSJ35" s="178"/>
      <c r="TSK35" s="178"/>
      <c r="TSL35" s="178"/>
      <c r="TSM35" s="178"/>
      <c r="TSN35" s="178"/>
      <c r="TSO35" s="178"/>
      <c r="TSP35" s="178"/>
      <c r="TSQ35" s="178"/>
      <c r="TSR35" s="178"/>
      <c r="TSS35" s="178"/>
      <c r="TST35" s="178"/>
      <c r="TSU35" s="178"/>
      <c r="TSV35" s="178"/>
      <c r="TSW35" s="178"/>
      <c r="TSX35" s="178"/>
      <c r="TSY35" s="178"/>
      <c r="TSZ35" s="178"/>
      <c r="TTA35" s="178"/>
      <c r="TTB35" s="178"/>
      <c r="TTC35" s="178"/>
      <c r="TTD35" s="178"/>
      <c r="TTE35" s="178"/>
      <c r="TTF35" s="178"/>
      <c r="TTG35" s="178"/>
      <c r="TTH35" s="178"/>
      <c r="TTI35" s="178"/>
      <c r="TTJ35" s="178"/>
      <c r="TTK35" s="178"/>
      <c r="TTL35" s="178"/>
      <c r="TTM35" s="178"/>
      <c r="TTN35" s="178"/>
      <c r="TTO35" s="178"/>
      <c r="TTP35" s="178"/>
      <c r="TTQ35" s="178"/>
      <c r="TTR35" s="178"/>
      <c r="TTS35" s="178"/>
      <c r="TTT35" s="178"/>
      <c r="TTU35" s="178"/>
      <c r="TTV35" s="178"/>
      <c r="TTW35" s="178"/>
      <c r="TTX35" s="178"/>
      <c r="TTY35" s="178"/>
      <c r="TTZ35" s="178"/>
      <c r="TUA35" s="178"/>
      <c r="TUB35" s="178"/>
      <c r="TUC35" s="178"/>
      <c r="TUD35" s="178"/>
      <c r="TUE35" s="178"/>
      <c r="TUF35" s="178"/>
      <c r="TUG35" s="178"/>
      <c r="TUI35" s="178"/>
      <c r="TUJ35" s="178"/>
      <c r="TUK35" s="178"/>
      <c r="TUL35" s="178"/>
      <c r="TUM35" s="178"/>
      <c r="TUN35" s="178"/>
      <c r="TUO35" s="178"/>
      <c r="TUP35" s="178"/>
      <c r="TUQ35" s="178"/>
      <c r="TUR35" s="178"/>
      <c r="TUS35" s="178"/>
      <c r="TUT35" s="178"/>
      <c r="TUU35" s="178"/>
      <c r="TUV35" s="178"/>
      <c r="TUW35" s="178"/>
      <c r="TUX35" s="178"/>
      <c r="TUY35" s="178"/>
      <c r="TUZ35" s="178"/>
      <c r="TVA35" s="178"/>
      <c r="TVB35" s="178"/>
      <c r="TVC35" s="178"/>
      <c r="TVD35" s="178"/>
      <c r="TVE35" s="178"/>
      <c r="TVF35" s="178"/>
      <c r="TVG35" s="178"/>
      <c r="TVH35" s="178"/>
      <c r="TVI35" s="178"/>
      <c r="TVJ35" s="178"/>
      <c r="TVK35" s="178"/>
      <c r="TVL35" s="178"/>
      <c r="TVM35" s="178"/>
      <c r="TVN35" s="178"/>
      <c r="TVO35" s="178"/>
      <c r="TVP35" s="178"/>
      <c r="TVQ35" s="178"/>
      <c r="TVR35" s="178"/>
      <c r="TVS35" s="178"/>
      <c r="TVT35" s="178"/>
      <c r="TVU35" s="178"/>
      <c r="TVV35" s="178"/>
      <c r="TVW35" s="178"/>
      <c r="TVX35" s="178"/>
      <c r="TVY35" s="178"/>
      <c r="TVZ35" s="178"/>
      <c r="TWA35" s="178"/>
      <c r="TWB35" s="178"/>
      <c r="TWC35" s="178"/>
      <c r="TWD35" s="178"/>
      <c r="TWE35" s="178"/>
      <c r="TWF35" s="178"/>
      <c r="TWG35" s="178"/>
      <c r="TWH35" s="178"/>
      <c r="TWI35" s="178"/>
      <c r="TWJ35" s="178"/>
      <c r="TWK35" s="178"/>
      <c r="TWL35" s="178"/>
      <c r="TWM35" s="178"/>
      <c r="TWN35" s="178"/>
      <c r="TWO35" s="178"/>
      <c r="TWP35" s="178"/>
      <c r="TWQ35" s="178"/>
      <c r="TWR35" s="178"/>
      <c r="TWS35" s="178"/>
      <c r="TWT35" s="178"/>
      <c r="TWU35" s="178"/>
      <c r="TWV35" s="178"/>
      <c r="TWW35" s="178"/>
      <c r="TWX35" s="178"/>
      <c r="TWY35" s="178"/>
      <c r="TWZ35" s="178"/>
      <c r="TXA35" s="178"/>
      <c r="TXB35" s="178"/>
      <c r="TXC35" s="178"/>
      <c r="TXD35" s="178"/>
      <c r="TXE35" s="178"/>
      <c r="TXF35" s="178"/>
      <c r="TXG35" s="178"/>
      <c r="TXH35" s="178"/>
      <c r="TXI35" s="178"/>
      <c r="TXJ35" s="178"/>
      <c r="TXK35" s="178"/>
      <c r="TXL35" s="178"/>
      <c r="TXM35" s="178"/>
      <c r="TXN35" s="178"/>
      <c r="TXO35" s="178"/>
      <c r="TXP35" s="178"/>
      <c r="TXQ35" s="178"/>
      <c r="TXR35" s="178"/>
      <c r="TXS35" s="178"/>
      <c r="TXT35" s="178"/>
      <c r="TXU35" s="178"/>
      <c r="TXV35" s="178"/>
      <c r="TXW35" s="178"/>
      <c r="TXX35" s="178"/>
      <c r="TXY35" s="178"/>
      <c r="TXZ35" s="178"/>
      <c r="TYA35" s="178"/>
      <c r="TYB35" s="178"/>
      <c r="TYC35" s="178"/>
      <c r="TYD35" s="178"/>
      <c r="TYE35" s="178"/>
      <c r="TYF35" s="178"/>
      <c r="TYG35" s="178"/>
      <c r="TYH35" s="178"/>
      <c r="TYI35" s="178"/>
      <c r="TYJ35" s="178"/>
      <c r="TYK35" s="178"/>
      <c r="TYL35" s="178"/>
      <c r="TYM35" s="178"/>
      <c r="TYN35" s="178"/>
      <c r="TYO35" s="178"/>
      <c r="TYP35" s="178"/>
      <c r="TYQ35" s="178"/>
      <c r="TYR35" s="178"/>
      <c r="TYS35" s="178"/>
      <c r="TYT35" s="178"/>
      <c r="TYU35" s="178"/>
      <c r="TYV35" s="178"/>
      <c r="TYW35" s="178"/>
      <c r="TYX35" s="178"/>
      <c r="TYY35" s="178"/>
      <c r="TYZ35" s="178"/>
      <c r="TZA35" s="178"/>
      <c r="TZB35" s="178"/>
      <c r="TZC35" s="178"/>
      <c r="TZD35" s="178"/>
      <c r="TZE35" s="178"/>
      <c r="TZF35" s="178"/>
      <c r="TZG35" s="178"/>
      <c r="TZH35" s="178"/>
      <c r="TZI35" s="178"/>
      <c r="TZJ35" s="178"/>
      <c r="TZK35" s="178"/>
      <c r="TZL35" s="178"/>
      <c r="TZM35" s="178"/>
      <c r="TZN35" s="178"/>
      <c r="TZO35" s="178"/>
      <c r="TZP35" s="178"/>
      <c r="TZQ35" s="178"/>
      <c r="TZR35" s="178"/>
      <c r="TZS35" s="178"/>
      <c r="TZT35" s="178"/>
      <c r="TZU35" s="178"/>
      <c r="TZV35" s="178"/>
      <c r="TZW35" s="178"/>
      <c r="TZX35" s="178"/>
      <c r="TZY35" s="178"/>
      <c r="TZZ35" s="178"/>
      <c r="UAA35" s="178"/>
      <c r="UAB35" s="178"/>
      <c r="UAC35" s="178"/>
      <c r="UAD35" s="178"/>
      <c r="UAE35" s="178"/>
      <c r="UAF35" s="178"/>
      <c r="UAG35" s="178"/>
      <c r="UAH35" s="178"/>
      <c r="UAI35" s="178"/>
      <c r="UAJ35" s="178"/>
      <c r="UAK35" s="178"/>
      <c r="UAL35" s="178"/>
      <c r="UAM35" s="178"/>
      <c r="UAN35" s="178"/>
      <c r="UAO35" s="178"/>
      <c r="UAP35" s="178"/>
      <c r="UAQ35" s="178"/>
      <c r="UAR35" s="178"/>
      <c r="UAS35" s="178"/>
      <c r="UAT35" s="178"/>
      <c r="UAU35" s="178"/>
      <c r="UAV35" s="178"/>
      <c r="UAW35" s="178"/>
      <c r="UAX35" s="178"/>
      <c r="UAY35" s="178"/>
      <c r="UAZ35" s="178"/>
      <c r="UBA35" s="178"/>
      <c r="UBB35" s="178"/>
      <c r="UBC35" s="178"/>
      <c r="UBD35" s="178"/>
      <c r="UBE35" s="178"/>
      <c r="UBF35" s="178"/>
      <c r="UBG35" s="178"/>
      <c r="UBH35" s="178"/>
      <c r="UBI35" s="178"/>
      <c r="UBJ35" s="178"/>
      <c r="UBK35" s="178"/>
      <c r="UBL35" s="178"/>
      <c r="UBM35" s="178"/>
      <c r="UBN35" s="178"/>
      <c r="UBO35" s="178"/>
      <c r="UBP35" s="178"/>
      <c r="UBQ35" s="178"/>
      <c r="UBR35" s="178"/>
      <c r="UBS35" s="178"/>
      <c r="UBT35" s="178"/>
      <c r="UBU35" s="178"/>
      <c r="UBV35" s="178"/>
      <c r="UBW35" s="178"/>
      <c r="UBX35" s="178"/>
      <c r="UBY35" s="178"/>
      <c r="UBZ35" s="178"/>
      <c r="UCA35" s="178"/>
      <c r="UCB35" s="178"/>
      <c r="UCC35" s="178"/>
      <c r="UCD35" s="178"/>
      <c r="UCE35" s="178"/>
      <c r="UCF35" s="178"/>
      <c r="UCG35" s="178"/>
      <c r="UCH35" s="178"/>
      <c r="UCI35" s="178"/>
      <c r="UCJ35" s="178"/>
      <c r="UCK35" s="178"/>
      <c r="UCL35" s="178"/>
      <c r="UCM35" s="178"/>
      <c r="UCN35" s="178"/>
      <c r="UCO35" s="178"/>
      <c r="UCP35" s="178"/>
      <c r="UCQ35" s="178"/>
      <c r="UCR35" s="178"/>
      <c r="UCS35" s="178"/>
      <c r="UCT35" s="178"/>
      <c r="UCU35" s="178"/>
      <c r="UCV35" s="178"/>
      <c r="UCW35" s="178"/>
      <c r="UCX35" s="178"/>
      <c r="UCY35" s="178"/>
      <c r="UCZ35" s="178"/>
      <c r="UDA35" s="178"/>
      <c r="UDB35" s="178"/>
      <c r="UDC35" s="178"/>
      <c r="UDD35" s="178"/>
      <c r="UDE35" s="178"/>
      <c r="UDF35" s="178"/>
      <c r="UDG35" s="178"/>
      <c r="UDH35" s="178"/>
      <c r="UDI35" s="178"/>
      <c r="UDJ35" s="178"/>
      <c r="UDK35" s="178"/>
      <c r="UDL35" s="178"/>
      <c r="UDM35" s="178"/>
      <c r="UDN35" s="178"/>
      <c r="UDO35" s="178"/>
      <c r="UDP35" s="178"/>
      <c r="UDQ35" s="178"/>
      <c r="UDR35" s="178"/>
      <c r="UDS35" s="178"/>
      <c r="UDT35" s="178"/>
      <c r="UDU35" s="178"/>
      <c r="UDV35" s="178"/>
      <c r="UDW35" s="178"/>
      <c r="UDX35" s="178"/>
      <c r="UDY35" s="178"/>
      <c r="UDZ35" s="178"/>
      <c r="UEA35" s="178"/>
      <c r="UEB35" s="178"/>
      <c r="UEC35" s="178"/>
      <c r="UEE35" s="178"/>
      <c r="UEF35" s="178"/>
      <c r="UEG35" s="178"/>
      <c r="UEH35" s="178"/>
      <c r="UEI35" s="178"/>
      <c r="UEJ35" s="178"/>
      <c r="UEK35" s="178"/>
      <c r="UEL35" s="178"/>
      <c r="UEM35" s="178"/>
      <c r="UEN35" s="178"/>
      <c r="UEO35" s="178"/>
      <c r="UEP35" s="178"/>
      <c r="UEQ35" s="178"/>
      <c r="UER35" s="178"/>
      <c r="UES35" s="178"/>
      <c r="UET35" s="178"/>
      <c r="UEU35" s="178"/>
      <c r="UEV35" s="178"/>
      <c r="UEW35" s="178"/>
      <c r="UEX35" s="178"/>
      <c r="UEY35" s="178"/>
      <c r="UEZ35" s="178"/>
      <c r="UFA35" s="178"/>
      <c r="UFB35" s="178"/>
      <c r="UFC35" s="178"/>
      <c r="UFD35" s="178"/>
      <c r="UFE35" s="178"/>
      <c r="UFF35" s="178"/>
      <c r="UFG35" s="178"/>
      <c r="UFH35" s="178"/>
      <c r="UFI35" s="178"/>
      <c r="UFJ35" s="178"/>
      <c r="UFK35" s="178"/>
      <c r="UFL35" s="178"/>
      <c r="UFM35" s="178"/>
      <c r="UFN35" s="178"/>
      <c r="UFO35" s="178"/>
      <c r="UFP35" s="178"/>
      <c r="UFQ35" s="178"/>
      <c r="UFR35" s="178"/>
      <c r="UFS35" s="178"/>
      <c r="UFT35" s="178"/>
      <c r="UFU35" s="178"/>
      <c r="UFV35" s="178"/>
      <c r="UFW35" s="178"/>
      <c r="UFX35" s="178"/>
      <c r="UFY35" s="178"/>
      <c r="UFZ35" s="178"/>
      <c r="UGA35" s="178"/>
      <c r="UGB35" s="178"/>
      <c r="UGC35" s="178"/>
      <c r="UGD35" s="178"/>
      <c r="UGE35" s="178"/>
      <c r="UGF35" s="178"/>
      <c r="UGG35" s="178"/>
      <c r="UGH35" s="178"/>
      <c r="UGI35" s="178"/>
      <c r="UGJ35" s="178"/>
      <c r="UGK35" s="178"/>
      <c r="UGL35" s="178"/>
      <c r="UGM35" s="178"/>
      <c r="UGN35" s="178"/>
      <c r="UGO35" s="178"/>
      <c r="UGP35" s="178"/>
      <c r="UGQ35" s="178"/>
      <c r="UGR35" s="178"/>
      <c r="UGS35" s="178"/>
      <c r="UGT35" s="178"/>
      <c r="UGU35" s="178"/>
      <c r="UGV35" s="178"/>
      <c r="UGW35" s="178"/>
      <c r="UGX35" s="178"/>
      <c r="UGY35" s="178"/>
      <c r="UGZ35" s="178"/>
      <c r="UHA35" s="178"/>
      <c r="UHB35" s="178"/>
      <c r="UHC35" s="178"/>
      <c r="UHD35" s="178"/>
      <c r="UHE35" s="178"/>
      <c r="UHF35" s="178"/>
      <c r="UHG35" s="178"/>
      <c r="UHH35" s="178"/>
      <c r="UHI35" s="178"/>
      <c r="UHJ35" s="178"/>
      <c r="UHK35" s="178"/>
      <c r="UHL35" s="178"/>
      <c r="UHM35" s="178"/>
      <c r="UHN35" s="178"/>
      <c r="UHO35" s="178"/>
      <c r="UHP35" s="178"/>
      <c r="UHQ35" s="178"/>
      <c r="UHR35" s="178"/>
      <c r="UHS35" s="178"/>
      <c r="UHT35" s="178"/>
      <c r="UHU35" s="178"/>
      <c r="UHV35" s="178"/>
      <c r="UHW35" s="178"/>
      <c r="UHX35" s="178"/>
      <c r="UHY35" s="178"/>
      <c r="UHZ35" s="178"/>
      <c r="UIA35" s="178"/>
      <c r="UIB35" s="178"/>
      <c r="UIC35" s="178"/>
      <c r="UID35" s="178"/>
      <c r="UIE35" s="178"/>
      <c r="UIF35" s="178"/>
      <c r="UIG35" s="178"/>
      <c r="UIH35" s="178"/>
      <c r="UII35" s="178"/>
      <c r="UIJ35" s="178"/>
      <c r="UIK35" s="178"/>
      <c r="UIL35" s="178"/>
      <c r="UIM35" s="178"/>
      <c r="UIN35" s="178"/>
      <c r="UIO35" s="178"/>
      <c r="UIP35" s="178"/>
      <c r="UIQ35" s="178"/>
      <c r="UIR35" s="178"/>
      <c r="UIS35" s="178"/>
      <c r="UIT35" s="178"/>
      <c r="UIU35" s="178"/>
      <c r="UIV35" s="178"/>
      <c r="UIW35" s="178"/>
      <c r="UIX35" s="178"/>
      <c r="UIY35" s="178"/>
      <c r="UIZ35" s="178"/>
      <c r="UJA35" s="178"/>
      <c r="UJB35" s="178"/>
      <c r="UJC35" s="178"/>
      <c r="UJD35" s="178"/>
      <c r="UJE35" s="178"/>
      <c r="UJF35" s="178"/>
      <c r="UJG35" s="178"/>
      <c r="UJH35" s="178"/>
      <c r="UJI35" s="178"/>
      <c r="UJJ35" s="178"/>
      <c r="UJK35" s="178"/>
      <c r="UJL35" s="178"/>
      <c r="UJM35" s="178"/>
      <c r="UJN35" s="178"/>
      <c r="UJO35" s="178"/>
      <c r="UJP35" s="178"/>
      <c r="UJQ35" s="178"/>
      <c r="UJR35" s="178"/>
      <c r="UJS35" s="178"/>
      <c r="UJT35" s="178"/>
      <c r="UJU35" s="178"/>
      <c r="UJV35" s="178"/>
      <c r="UJW35" s="178"/>
      <c r="UJX35" s="178"/>
      <c r="UJY35" s="178"/>
      <c r="UJZ35" s="178"/>
      <c r="UKA35" s="178"/>
      <c r="UKB35" s="178"/>
      <c r="UKC35" s="178"/>
      <c r="UKD35" s="178"/>
      <c r="UKE35" s="178"/>
      <c r="UKF35" s="178"/>
      <c r="UKG35" s="178"/>
      <c r="UKH35" s="178"/>
      <c r="UKI35" s="178"/>
      <c r="UKJ35" s="178"/>
      <c r="UKK35" s="178"/>
      <c r="UKL35" s="178"/>
      <c r="UKM35" s="178"/>
      <c r="UKN35" s="178"/>
      <c r="UKO35" s="178"/>
      <c r="UKP35" s="178"/>
      <c r="UKQ35" s="178"/>
      <c r="UKR35" s="178"/>
      <c r="UKS35" s="178"/>
      <c r="UKT35" s="178"/>
      <c r="UKU35" s="178"/>
      <c r="UKV35" s="178"/>
      <c r="UKW35" s="178"/>
      <c r="UKX35" s="178"/>
      <c r="UKY35" s="178"/>
      <c r="UKZ35" s="178"/>
      <c r="ULA35" s="178"/>
      <c r="ULB35" s="178"/>
      <c r="ULC35" s="178"/>
      <c r="ULD35" s="178"/>
      <c r="ULE35" s="178"/>
      <c r="ULF35" s="178"/>
      <c r="ULG35" s="178"/>
      <c r="ULH35" s="178"/>
      <c r="ULI35" s="178"/>
      <c r="ULJ35" s="178"/>
      <c r="ULK35" s="178"/>
      <c r="ULL35" s="178"/>
      <c r="ULM35" s="178"/>
      <c r="ULN35" s="178"/>
      <c r="ULO35" s="178"/>
      <c r="ULP35" s="178"/>
      <c r="ULQ35" s="178"/>
      <c r="ULR35" s="178"/>
      <c r="ULS35" s="178"/>
      <c r="ULT35" s="178"/>
      <c r="ULU35" s="178"/>
      <c r="ULV35" s="178"/>
      <c r="ULW35" s="178"/>
      <c r="ULX35" s="178"/>
      <c r="ULY35" s="178"/>
      <c r="ULZ35" s="178"/>
      <c r="UMA35" s="178"/>
      <c r="UMB35" s="178"/>
      <c r="UMC35" s="178"/>
      <c r="UMD35" s="178"/>
      <c r="UME35" s="178"/>
      <c r="UMF35" s="178"/>
      <c r="UMG35" s="178"/>
      <c r="UMH35" s="178"/>
      <c r="UMI35" s="178"/>
      <c r="UMJ35" s="178"/>
      <c r="UMK35" s="178"/>
      <c r="UML35" s="178"/>
      <c r="UMM35" s="178"/>
      <c r="UMN35" s="178"/>
      <c r="UMO35" s="178"/>
      <c r="UMP35" s="178"/>
      <c r="UMQ35" s="178"/>
      <c r="UMR35" s="178"/>
      <c r="UMS35" s="178"/>
      <c r="UMT35" s="178"/>
      <c r="UMU35" s="178"/>
      <c r="UMV35" s="178"/>
      <c r="UMW35" s="178"/>
      <c r="UMX35" s="178"/>
      <c r="UMY35" s="178"/>
      <c r="UMZ35" s="178"/>
      <c r="UNA35" s="178"/>
      <c r="UNB35" s="178"/>
      <c r="UNC35" s="178"/>
      <c r="UND35" s="178"/>
      <c r="UNE35" s="178"/>
      <c r="UNF35" s="178"/>
      <c r="UNG35" s="178"/>
      <c r="UNH35" s="178"/>
      <c r="UNI35" s="178"/>
      <c r="UNJ35" s="178"/>
      <c r="UNK35" s="178"/>
      <c r="UNL35" s="178"/>
      <c r="UNM35" s="178"/>
      <c r="UNN35" s="178"/>
      <c r="UNO35" s="178"/>
      <c r="UNP35" s="178"/>
      <c r="UNQ35" s="178"/>
      <c r="UNR35" s="178"/>
      <c r="UNS35" s="178"/>
      <c r="UNT35" s="178"/>
      <c r="UNU35" s="178"/>
      <c r="UNV35" s="178"/>
      <c r="UNW35" s="178"/>
      <c r="UNX35" s="178"/>
      <c r="UNY35" s="178"/>
      <c r="UOA35" s="178"/>
      <c r="UOB35" s="178"/>
      <c r="UOC35" s="178"/>
      <c r="UOD35" s="178"/>
      <c r="UOE35" s="178"/>
      <c r="UOF35" s="178"/>
      <c r="UOG35" s="178"/>
      <c r="UOH35" s="178"/>
      <c r="UOI35" s="178"/>
      <c r="UOJ35" s="178"/>
      <c r="UOK35" s="178"/>
      <c r="UOL35" s="178"/>
      <c r="UOM35" s="178"/>
      <c r="UON35" s="178"/>
      <c r="UOO35" s="178"/>
      <c r="UOP35" s="178"/>
      <c r="UOQ35" s="178"/>
      <c r="UOR35" s="178"/>
      <c r="UOS35" s="178"/>
      <c r="UOT35" s="178"/>
      <c r="UOU35" s="178"/>
      <c r="UOV35" s="178"/>
      <c r="UOW35" s="178"/>
      <c r="UOX35" s="178"/>
      <c r="UOY35" s="178"/>
      <c r="UOZ35" s="178"/>
      <c r="UPA35" s="178"/>
      <c r="UPB35" s="178"/>
      <c r="UPC35" s="178"/>
      <c r="UPD35" s="178"/>
      <c r="UPE35" s="178"/>
      <c r="UPF35" s="178"/>
      <c r="UPG35" s="178"/>
      <c r="UPH35" s="178"/>
      <c r="UPI35" s="178"/>
      <c r="UPJ35" s="178"/>
      <c r="UPK35" s="178"/>
      <c r="UPL35" s="178"/>
      <c r="UPM35" s="178"/>
      <c r="UPN35" s="178"/>
      <c r="UPO35" s="178"/>
      <c r="UPP35" s="178"/>
      <c r="UPQ35" s="178"/>
      <c r="UPR35" s="178"/>
      <c r="UPS35" s="178"/>
      <c r="UPT35" s="178"/>
      <c r="UPU35" s="178"/>
      <c r="UPV35" s="178"/>
      <c r="UPW35" s="178"/>
      <c r="UPX35" s="178"/>
      <c r="UPY35" s="178"/>
      <c r="UPZ35" s="178"/>
      <c r="UQA35" s="178"/>
      <c r="UQB35" s="178"/>
      <c r="UQC35" s="178"/>
      <c r="UQD35" s="178"/>
      <c r="UQE35" s="178"/>
      <c r="UQF35" s="178"/>
      <c r="UQG35" s="178"/>
      <c r="UQH35" s="178"/>
      <c r="UQI35" s="178"/>
      <c r="UQJ35" s="178"/>
      <c r="UQK35" s="178"/>
      <c r="UQL35" s="178"/>
      <c r="UQM35" s="178"/>
      <c r="UQN35" s="178"/>
      <c r="UQO35" s="178"/>
      <c r="UQP35" s="178"/>
      <c r="UQQ35" s="178"/>
      <c r="UQR35" s="178"/>
      <c r="UQS35" s="178"/>
      <c r="UQT35" s="178"/>
      <c r="UQU35" s="178"/>
      <c r="UQV35" s="178"/>
      <c r="UQW35" s="178"/>
      <c r="UQX35" s="178"/>
      <c r="UQY35" s="178"/>
      <c r="UQZ35" s="178"/>
      <c r="URA35" s="178"/>
      <c r="URB35" s="178"/>
      <c r="URC35" s="178"/>
      <c r="URD35" s="178"/>
      <c r="URE35" s="178"/>
      <c r="URF35" s="178"/>
      <c r="URG35" s="178"/>
      <c r="URH35" s="178"/>
      <c r="URI35" s="178"/>
      <c r="URJ35" s="178"/>
      <c r="URK35" s="178"/>
      <c r="URL35" s="178"/>
      <c r="URM35" s="178"/>
      <c r="URN35" s="178"/>
      <c r="URO35" s="178"/>
      <c r="URP35" s="178"/>
      <c r="URQ35" s="178"/>
      <c r="URR35" s="178"/>
      <c r="URS35" s="178"/>
      <c r="URT35" s="178"/>
      <c r="URU35" s="178"/>
      <c r="URV35" s="178"/>
      <c r="URW35" s="178"/>
      <c r="URX35" s="178"/>
      <c r="URY35" s="178"/>
      <c r="URZ35" s="178"/>
      <c r="USA35" s="178"/>
      <c r="USB35" s="178"/>
      <c r="USC35" s="178"/>
      <c r="USD35" s="178"/>
      <c r="USE35" s="178"/>
      <c r="USF35" s="178"/>
      <c r="USG35" s="178"/>
      <c r="USH35" s="178"/>
      <c r="USI35" s="178"/>
      <c r="USJ35" s="178"/>
      <c r="USK35" s="178"/>
      <c r="USL35" s="178"/>
      <c r="USM35" s="178"/>
      <c r="USN35" s="178"/>
      <c r="USO35" s="178"/>
      <c r="USP35" s="178"/>
      <c r="USQ35" s="178"/>
      <c r="USR35" s="178"/>
      <c r="USS35" s="178"/>
      <c r="UST35" s="178"/>
      <c r="USU35" s="178"/>
      <c r="USV35" s="178"/>
      <c r="USW35" s="178"/>
      <c r="USX35" s="178"/>
      <c r="USY35" s="178"/>
      <c r="USZ35" s="178"/>
      <c r="UTA35" s="178"/>
      <c r="UTB35" s="178"/>
      <c r="UTC35" s="178"/>
      <c r="UTD35" s="178"/>
      <c r="UTE35" s="178"/>
      <c r="UTF35" s="178"/>
      <c r="UTG35" s="178"/>
      <c r="UTH35" s="178"/>
      <c r="UTI35" s="178"/>
      <c r="UTJ35" s="178"/>
      <c r="UTK35" s="178"/>
      <c r="UTL35" s="178"/>
      <c r="UTM35" s="178"/>
      <c r="UTN35" s="178"/>
      <c r="UTO35" s="178"/>
      <c r="UTP35" s="178"/>
      <c r="UTQ35" s="178"/>
      <c r="UTR35" s="178"/>
      <c r="UTS35" s="178"/>
      <c r="UTT35" s="178"/>
      <c r="UTU35" s="178"/>
      <c r="UTV35" s="178"/>
      <c r="UTW35" s="178"/>
      <c r="UTX35" s="178"/>
      <c r="UTY35" s="178"/>
      <c r="UTZ35" s="178"/>
      <c r="UUA35" s="178"/>
      <c r="UUB35" s="178"/>
      <c r="UUC35" s="178"/>
      <c r="UUD35" s="178"/>
      <c r="UUE35" s="178"/>
      <c r="UUF35" s="178"/>
      <c r="UUG35" s="178"/>
      <c r="UUH35" s="178"/>
      <c r="UUI35" s="178"/>
      <c r="UUJ35" s="178"/>
      <c r="UUK35" s="178"/>
      <c r="UUL35" s="178"/>
      <c r="UUM35" s="178"/>
      <c r="UUN35" s="178"/>
      <c r="UUO35" s="178"/>
      <c r="UUP35" s="178"/>
      <c r="UUQ35" s="178"/>
      <c r="UUR35" s="178"/>
      <c r="UUS35" s="178"/>
      <c r="UUT35" s="178"/>
      <c r="UUU35" s="178"/>
      <c r="UUV35" s="178"/>
      <c r="UUW35" s="178"/>
      <c r="UUX35" s="178"/>
      <c r="UUY35" s="178"/>
      <c r="UUZ35" s="178"/>
      <c r="UVA35" s="178"/>
      <c r="UVB35" s="178"/>
      <c r="UVC35" s="178"/>
      <c r="UVD35" s="178"/>
      <c r="UVE35" s="178"/>
      <c r="UVF35" s="178"/>
      <c r="UVG35" s="178"/>
      <c r="UVH35" s="178"/>
      <c r="UVI35" s="178"/>
      <c r="UVJ35" s="178"/>
      <c r="UVK35" s="178"/>
      <c r="UVL35" s="178"/>
      <c r="UVM35" s="178"/>
      <c r="UVN35" s="178"/>
      <c r="UVO35" s="178"/>
      <c r="UVP35" s="178"/>
      <c r="UVQ35" s="178"/>
      <c r="UVR35" s="178"/>
      <c r="UVS35" s="178"/>
      <c r="UVT35" s="178"/>
      <c r="UVU35" s="178"/>
      <c r="UVV35" s="178"/>
      <c r="UVW35" s="178"/>
      <c r="UVX35" s="178"/>
      <c r="UVY35" s="178"/>
      <c r="UVZ35" s="178"/>
      <c r="UWA35" s="178"/>
      <c r="UWB35" s="178"/>
      <c r="UWC35" s="178"/>
      <c r="UWD35" s="178"/>
      <c r="UWE35" s="178"/>
      <c r="UWF35" s="178"/>
      <c r="UWG35" s="178"/>
      <c r="UWH35" s="178"/>
      <c r="UWI35" s="178"/>
      <c r="UWJ35" s="178"/>
      <c r="UWK35" s="178"/>
      <c r="UWL35" s="178"/>
      <c r="UWM35" s="178"/>
      <c r="UWN35" s="178"/>
      <c r="UWO35" s="178"/>
      <c r="UWP35" s="178"/>
      <c r="UWQ35" s="178"/>
      <c r="UWR35" s="178"/>
      <c r="UWS35" s="178"/>
      <c r="UWT35" s="178"/>
      <c r="UWU35" s="178"/>
      <c r="UWV35" s="178"/>
      <c r="UWW35" s="178"/>
      <c r="UWX35" s="178"/>
      <c r="UWY35" s="178"/>
      <c r="UWZ35" s="178"/>
      <c r="UXA35" s="178"/>
      <c r="UXB35" s="178"/>
      <c r="UXC35" s="178"/>
      <c r="UXD35" s="178"/>
      <c r="UXE35" s="178"/>
      <c r="UXF35" s="178"/>
      <c r="UXG35" s="178"/>
      <c r="UXH35" s="178"/>
      <c r="UXI35" s="178"/>
      <c r="UXJ35" s="178"/>
      <c r="UXK35" s="178"/>
      <c r="UXL35" s="178"/>
      <c r="UXM35" s="178"/>
      <c r="UXN35" s="178"/>
      <c r="UXO35" s="178"/>
      <c r="UXP35" s="178"/>
      <c r="UXQ35" s="178"/>
      <c r="UXR35" s="178"/>
      <c r="UXS35" s="178"/>
      <c r="UXT35" s="178"/>
      <c r="UXU35" s="178"/>
      <c r="UXW35" s="178"/>
      <c r="UXX35" s="178"/>
      <c r="UXY35" s="178"/>
      <c r="UXZ35" s="178"/>
      <c r="UYA35" s="178"/>
      <c r="UYB35" s="178"/>
      <c r="UYC35" s="178"/>
      <c r="UYD35" s="178"/>
      <c r="UYE35" s="178"/>
      <c r="UYF35" s="178"/>
      <c r="UYG35" s="178"/>
      <c r="UYH35" s="178"/>
      <c r="UYI35" s="178"/>
      <c r="UYJ35" s="178"/>
      <c r="UYK35" s="178"/>
      <c r="UYL35" s="178"/>
      <c r="UYM35" s="178"/>
      <c r="UYN35" s="178"/>
      <c r="UYO35" s="178"/>
      <c r="UYP35" s="178"/>
      <c r="UYQ35" s="178"/>
      <c r="UYR35" s="178"/>
      <c r="UYS35" s="178"/>
      <c r="UYT35" s="178"/>
      <c r="UYU35" s="178"/>
      <c r="UYV35" s="178"/>
      <c r="UYW35" s="178"/>
      <c r="UYX35" s="178"/>
      <c r="UYY35" s="178"/>
      <c r="UYZ35" s="178"/>
      <c r="UZA35" s="178"/>
      <c r="UZB35" s="178"/>
      <c r="UZC35" s="178"/>
      <c r="UZD35" s="178"/>
      <c r="UZE35" s="178"/>
      <c r="UZF35" s="178"/>
      <c r="UZG35" s="178"/>
      <c r="UZH35" s="178"/>
      <c r="UZI35" s="178"/>
      <c r="UZJ35" s="178"/>
      <c r="UZK35" s="178"/>
      <c r="UZL35" s="178"/>
      <c r="UZM35" s="178"/>
      <c r="UZN35" s="178"/>
      <c r="UZO35" s="178"/>
      <c r="UZP35" s="178"/>
      <c r="UZQ35" s="178"/>
      <c r="UZR35" s="178"/>
      <c r="UZS35" s="178"/>
      <c r="UZT35" s="178"/>
      <c r="UZU35" s="178"/>
      <c r="UZV35" s="178"/>
      <c r="UZW35" s="178"/>
      <c r="UZX35" s="178"/>
      <c r="UZY35" s="178"/>
      <c r="UZZ35" s="178"/>
      <c r="VAA35" s="178"/>
      <c r="VAB35" s="178"/>
      <c r="VAC35" s="178"/>
      <c r="VAD35" s="178"/>
      <c r="VAE35" s="178"/>
      <c r="VAF35" s="178"/>
      <c r="VAG35" s="178"/>
      <c r="VAH35" s="178"/>
      <c r="VAI35" s="178"/>
      <c r="VAJ35" s="178"/>
      <c r="VAK35" s="178"/>
      <c r="VAL35" s="178"/>
      <c r="VAM35" s="178"/>
      <c r="VAN35" s="178"/>
      <c r="VAO35" s="178"/>
      <c r="VAP35" s="178"/>
      <c r="VAQ35" s="178"/>
      <c r="VAR35" s="178"/>
      <c r="VAS35" s="178"/>
      <c r="VAT35" s="178"/>
      <c r="VAU35" s="178"/>
      <c r="VAV35" s="178"/>
      <c r="VAW35" s="178"/>
      <c r="VAX35" s="178"/>
      <c r="VAY35" s="178"/>
      <c r="VAZ35" s="178"/>
      <c r="VBA35" s="178"/>
      <c r="VBB35" s="178"/>
      <c r="VBC35" s="178"/>
      <c r="VBD35" s="178"/>
      <c r="VBE35" s="178"/>
      <c r="VBF35" s="178"/>
      <c r="VBG35" s="178"/>
      <c r="VBH35" s="178"/>
      <c r="VBI35" s="178"/>
      <c r="VBJ35" s="178"/>
      <c r="VBK35" s="178"/>
      <c r="VBL35" s="178"/>
      <c r="VBM35" s="178"/>
      <c r="VBN35" s="178"/>
      <c r="VBO35" s="178"/>
      <c r="VBP35" s="178"/>
      <c r="VBQ35" s="178"/>
      <c r="VBR35" s="178"/>
      <c r="VBS35" s="178"/>
      <c r="VBT35" s="178"/>
      <c r="VBU35" s="178"/>
      <c r="VBV35" s="178"/>
      <c r="VBW35" s="178"/>
      <c r="VBX35" s="178"/>
      <c r="VBY35" s="178"/>
      <c r="VBZ35" s="178"/>
      <c r="VCA35" s="178"/>
      <c r="VCB35" s="178"/>
      <c r="VCC35" s="178"/>
      <c r="VCD35" s="178"/>
      <c r="VCE35" s="178"/>
      <c r="VCF35" s="178"/>
      <c r="VCG35" s="178"/>
      <c r="VCH35" s="178"/>
      <c r="VCI35" s="178"/>
      <c r="VCJ35" s="178"/>
      <c r="VCK35" s="178"/>
      <c r="VCL35" s="178"/>
      <c r="VCM35" s="178"/>
      <c r="VCN35" s="178"/>
      <c r="VCO35" s="178"/>
      <c r="VCP35" s="178"/>
      <c r="VCQ35" s="178"/>
      <c r="VCR35" s="178"/>
      <c r="VCS35" s="178"/>
      <c r="VCT35" s="178"/>
      <c r="VCU35" s="178"/>
      <c r="VCV35" s="178"/>
      <c r="VCW35" s="178"/>
      <c r="VCX35" s="178"/>
      <c r="VCY35" s="178"/>
      <c r="VCZ35" s="178"/>
      <c r="VDA35" s="178"/>
      <c r="VDB35" s="178"/>
      <c r="VDC35" s="178"/>
      <c r="VDD35" s="178"/>
      <c r="VDE35" s="178"/>
      <c r="VDF35" s="178"/>
      <c r="VDG35" s="178"/>
      <c r="VDH35" s="178"/>
      <c r="VDI35" s="178"/>
      <c r="VDJ35" s="178"/>
      <c r="VDK35" s="178"/>
      <c r="VDL35" s="178"/>
      <c r="VDM35" s="178"/>
      <c r="VDN35" s="178"/>
      <c r="VDO35" s="178"/>
      <c r="VDP35" s="178"/>
      <c r="VDQ35" s="178"/>
      <c r="VDR35" s="178"/>
      <c r="VDS35" s="178"/>
      <c r="VDT35" s="178"/>
      <c r="VDU35" s="178"/>
      <c r="VDV35" s="178"/>
      <c r="VDW35" s="178"/>
      <c r="VDX35" s="178"/>
      <c r="VDY35" s="178"/>
      <c r="VDZ35" s="178"/>
      <c r="VEA35" s="178"/>
      <c r="VEB35" s="178"/>
      <c r="VEC35" s="178"/>
      <c r="VED35" s="178"/>
      <c r="VEE35" s="178"/>
      <c r="VEF35" s="178"/>
      <c r="VEG35" s="178"/>
      <c r="VEH35" s="178"/>
      <c r="VEI35" s="178"/>
      <c r="VEJ35" s="178"/>
      <c r="VEK35" s="178"/>
      <c r="VEL35" s="178"/>
      <c r="VEM35" s="178"/>
      <c r="VEN35" s="178"/>
      <c r="VEO35" s="178"/>
      <c r="VEP35" s="178"/>
      <c r="VEQ35" s="178"/>
      <c r="VER35" s="178"/>
      <c r="VES35" s="178"/>
      <c r="VET35" s="178"/>
      <c r="VEU35" s="178"/>
      <c r="VEV35" s="178"/>
      <c r="VEW35" s="178"/>
      <c r="VEX35" s="178"/>
      <c r="VEY35" s="178"/>
      <c r="VEZ35" s="178"/>
      <c r="VFA35" s="178"/>
      <c r="VFB35" s="178"/>
      <c r="VFC35" s="178"/>
      <c r="VFD35" s="178"/>
      <c r="VFE35" s="178"/>
      <c r="VFF35" s="178"/>
      <c r="VFG35" s="178"/>
      <c r="VFH35" s="178"/>
      <c r="VFI35" s="178"/>
      <c r="VFJ35" s="178"/>
      <c r="VFK35" s="178"/>
      <c r="VFL35" s="178"/>
      <c r="VFM35" s="178"/>
      <c r="VFN35" s="178"/>
      <c r="VFO35" s="178"/>
      <c r="VFP35" s="178"/>
      <c r="VFQ35" s="178"/>
      <c r="VFR35" s="178"/>
      <c r="VFS35" s="178"/>
      <c r="VFT35" s="178"/>
      <c r="VFU35" s="178"/>
      <c r="VFV35" s="178"/>
      <c r="VFW35" s="178"/>
      <c r="VFX35" s="178"/>
      <c r="VFY35" s="178"/>
      <c r="VFZ35" s="178"/>
      <c r="VGA35" s="178"/>
      <c r="VGB35" s="178"/>
      <c r="VGC35" s="178"/>
      <c r="VGD35" s="178"/>
      <c r="VGE35" s="178"/>
      <c r="VGF35" s="178"/>
      <c r="VGG35" s="178"/>
      <c r="VGH35" s="178"/>
      <c r="VGI35" s="178"/>
      <c r="VGJ35" s="178"/>
      <c r="VGK35" s="178"/>
      <c r="VGL35" s="178"/>
      <c r="VGM35" s="178"/>
      <c r="VGN35" s="178"/>
      <c r="VGO35" s="178"/>
      <c r="VGP35" s="178"/>
      <c r="VGQ35" s="178"/>
      <c r="VGR35" s="178"/>
      <c r="VGS35" s="178"/>
      <c r="VGT35" s="178"/>
      <c r="VGU35" s="178"/>
      <c r="VGV35" s="178"/>
      <c r="VGW35" s="178"/>
      <c r="VGX35" s="178"/>
      <c r="VGY35" s="178"/>
      <c r="VGZ35" s="178"/>
      <c r="VHA35" s="178"/>
      <c r="VHB35" s="178"/>
      <c r="VHC35" s="178"/>
      <c r="VHD35" s="178"/>
      <c r="VHE35" s="178"/>
      <c r="VHF35" s="178"/>
      <c r="VHG35" s="178"/>
      <c r="VHH35" s="178"/>
      <c r="VHI35" s="178"/>
      <c r="VHJ35" s="178"/>
      <c r="VHK35" s="178"/>
      <c r="VHL35" s="178"/>
      <c r="VHM35" s="178"/>
      <c r="VHN35" s="178"/>
      <c r="VHO35" s="178"/>
      <c r="VHP35" s="178"/>
      <c r="VHQ35" s="178"/>
      <c r="VHS35" s="178"/>
      <c r="VHT35" s="178"/>
      <c r="VHU35" s="178"/>
      <c r="VHV35" s="178"/>
      <c r="VHW35" s="178"/>
      <c r="VHX35" s="178"/>
      <c r="VHY35" s="178"/>
      <c r="VHZ35" s="178"/>
      <c r="VIA35" s="178"/>
      <c r="VIB35" s="178"/>
      <c r="VIC35" s="178"/>
      <c r="VID35" s="178"/>
      <c r="VIE35" s="178"/>
      <c r="VIF35" s="178"/>
      <c r="VIG35" s="178"/>
      <c r="VIH35" s="178"/>
      <c r="VII35" s="178"/>
      <c r="VIJ35" s="178"/>
      <c r="VIK35" s="178"/>
      <c r="VIL35" s="178"/>
      <c r="VIM35" s="178"/>
      <c r="VIN35" s="178"/>
      <c r="VIO35" s="178"/>
      <c r="VIP35" s="178"/>
      <c r="VIQ35" s="178"/>
      <c r="VIR35" s="178"/>
      <c r="VIS35" s="178"/>
      <c r="VIT35" s="178"/>
      <c r="VIU35" s="178"/>
      <c r="VIV35" s="178"/>
      <c r="VIW35" s="178"/>
      <c r="VIX35" s="178"/>
      <c r="VIY35" s="178"/>
      <c r="VIZ35" s="178"/>
      <c r="VJA35" s="178"/>
      <c r="VJB35" s="178"/>
      <c r="VJC35" s="178"/>
      <c r="VJD35" s="178"/>
      <c r="VJE35" s="178"/>
      <c r="VJF35" s="178"/>
      <c r="VJG35" s="178"/>
      <c r="VJH35" s="178"/>
      <c r="VJI35" s="178"/>
      <c r="VJJ35" s="178"/>
      <c r="VJK35" s="178"/>
      <c r="VJL35" s="178"/>
      <c r="VJM35" s="178"/>
      <c r="VJN35" s="178"/>
      <c r="VJO35" s="178"/>
      <c r="VJP35" s="178"/>
      <c r="VJQ35" s="178"/>
      <c r="VJR35" s="178"/>
      <c r="VJS35" s="178"/>
      <c r="VJT35" s="178"/>
      <c r="VJU35" s="178"/>
      <c r="VJV35" s="178"/>
      <c r="VJW35" s="178"/>
      <c r="VJX35" s="178"/>
      <c r="VJY35" s="178"/>
      <c r="VJZ35" s="178"/>
      <c r="VKA35" s="178"/>
      <c r="VKB35" s="178"/>
      <c r="VKC35" s="178"/>
      <c r="VKD35" s="178"/>
      <c r="VKE35" s="178"/>
      <c r="VKF35" s="178"/>
      <c r="VKG35" s="178"/>
      <c r="VKH35" s="178"/>
      <c r="VKI35" s="178"/>
      <c r="VKJ35" s="178"/>
      <c r="VKK35" s="178"/>
      <c r="VKL35" s="178"/>
      <c r="VKM35" s="178"/>
      <c r="VKN35" s="178"/>
      <c r="VKO35" s="178"/>
      <c r="VKP35" s="178"/>
      <c r="VKQ35" s="178"/>
      <c r="VKR35" s="178"/>
      <c r="VKS35" s="178"/>
      <c r="VKT35" s="178"/>
      <c r="VKU35" s="178"/>
      <c r="VKV35" s="178"/>
      <c r="VKW35" s="178"/>
      <c r="VKX35" s="178"/>
      <c r="VKY35" s="178"/>
      <c r="VKZ35" s="178"/>
      <c r="VLA35" s="178"/>
      <c r="VLB35" s="178"/>
      <c r="VLC35" s="178"/>
      <c r="VLD35" s="178"/>
      <c r="VLE35" s="178"/>
      <c r="VLF35" s="178"/>
      <c r="VLG35" s="178"/>
      <c r="VLH35" s="178"/>
      <c r="VLI35" s="178"/>
      <c r="VLJ35" s="178"/>
      <c r="VLK35" s="178"/>
      <c r="VLL35" s="178"/>
      <c r="VLM35" s="178"/>
      <c r="VLN35" s="178"/>
      <c r="VLO35" s="178"/>
      <c r="VLP35" s="178"/>
      <c r="VLQ35" s="178"/>
      <c r="VLR35" s="178"/>
      <c r="VLS35" s="178"/>
      <c r="VLT35" s="178"/>
      <c r="VLU35" s="178"/>
      <c r="VLV35" s="178"/>
      <c r="VLW35" s="178"/>
      <c r="VLX35" s="178"/>
      <c r="VLY35" s="178"/>
      <c r="VLZ35" s="178"/>
      <c r="VMA35" s="178"/>
      <c r="VMB35" s="178"/>
      <c r="VMC35" s="178"/>
      <c r="VMD35" s="178"/>
      <c r="VME35" s="178"/>
      <c r="VMF35" s="178"/>
      <c r="VMG35" s="178"/>
      <c r="VMH35" s="178"/>
      <c r="VMI35" s="178"/>
      <c r="VMJ35" s="178"/>
      <c r="VMK35" s="178"/>
      <c r="VML35" s="178"/>
      <c r="VMM35" s="178"/>
      <c r="VMN35" s="178"/>
      <c r="VMO35" s="178"/>
      <c r="VMP35" s="178"/>
      <c r="VMQ35" s="178"/>
      <c r="VMR35" s="178"/>
      <c r="VMS35" s="178"/>
      <c r="VMT35" s="178"/>
      <c r="VMU35" s="178"/>
      <c r="VMV35" s="178"/>
      <c r="VMW35" s="178"/>
      <c r="VMX35" s="178"/>
      <c r="VMY35" s="178"/>
      <c r="VMZ35" s="178"/>
      <c r="VNA35" s="178"/>
      <c r="VNB35" s="178"/>
      <c r="VNC35" s="178"/>
      <c r="VND35" s="178"/>
      <c r="VNE35" s="178"/>
      <c r="VNF35" s="178"/>
      <c r="VNG35" s="178"/>
      <c r="VNH35" s="178"/>
      <c r="VNI35" s="178"/>
      <c r="VNJ35" s="178"/>
      <c r="VNK35" s="178"/>
      <c r="VNL35" s="178"/>
      <c r="VNM35" s="178"/>
      <c r="VNN35" s="178"/>
      <c r="VNO35" s="178"/>
      <c r="VNP35" s="178"/>
      <c r="VNQ35" s="178"/>
      <c r="VNR35" s="178"/>
      <c r="VNS35" s="178"/>
      <c r="VNT35" s="178"/>
      <c r="VNU35" s="178"/>
      <c r="VNV35" s="178"/>
      <c r="VNW35" s="178"/>
      <c r="VNX35" s="178"/>
      <c r="VNY35" s="178"/>
      <c r="VNZ35" s="178"/>
      <c r="VOA35" s="178"/>
      <c r="VOB35" s="178"/>
      <c r="VOC35" s="178"/>
      <c r="VOD35" s="178"/>
      <c r="VOE35" s="178"/>
      <c r="VOF35" s="178"/>
      <c r="VOG35" s="178"/>
      <c r="VOH35" s="178"/>
      <c r="VOI35" s="178"/>
      <c r="VOJ35" s="178"/>
      <c r="VOK35" s="178"/>
      <c r="VOL35" s="178"/>
      <c r="VOM35" s="178"/>
      <c r="VON35" s="178"/>
      <c r="VOO35" s="178"/>
      <c r="VOP35" s="178"/>
      <c r="VOQ35" s="178"/>
      <c r="VOR35" s="178"/>
      <c r="VOS35" s="178"/>
      <c r="VOT35" s="178"/>
      <c r="VOU35" s="178"/>
      <c r="VOV35" s="178"/>
      <c r="VOW35" s="178"/>
      <c r="VOX35" s="178"/>
      <c r="VOY35" s="178"/>
      <c r="VOZ35" s="178"/>
      <c r="VPA35" s="178"/>
      <c r="VPB35" s="178"/>
      <c r="VPC35" s="178"/>
      <c r="VPD35" s="178"/>
      <c r="VPE35" s="178"/>
      <c r="VPF35" s="178"/>
      <c r="VPG35" s="178"/>
      <c r="VPH35" s="178"/>
      <c r="VPI35" s="178"/>
      <c r="VPJ35" s="178"/>
      <c r="VPK35" s="178"/>
      <c r="VPL35" s="178"/>
      <c r="VPM35" s="178"/>
      <c r="VPN35" s="178"/>
      <c r="VPO35" s="178"/>
      <c r="VPP35" s="178"/>
      <c r="VPQ35" s="178"/>
      <c r="VPR35" s="178"/>
      <c r="VPS35" s="178"/>
      <c r="VPT35" s="178"/>
      <c r="VPU35" s="178"/>
      <c r="VPV35" s="178"/>
      <c r="VPW35" s="178"/>
      <c r="VPX35" s="178"/>
      <c r="VPY35" s="178"/>
      <c r="VPZ35" s="178"/>
      <c r="VQA35" s="178"/>
      <c r="VQB35" s="178"/>
      <c r="VQC35" s="178"/>
      <c r="VQD35" s="178"/>
      <c r="VQE35" s="178"/>
      <c r="VQF35" s="178"/>
      <c r="VQG35" s="178"/>
      <c r="VQH35" s="178"/>
      <c r="VQI35" s="178"/>
      <c r="VQJ35" s="178"/>
      <c r="VQK35" s="178"/>
      <c r="VQL35" s="178"/>
      <c r="VQM35" s="178"/>
      <c r="VQN35" s="178"/>
      <c r="VQO35" s="178"/>
      <c r="VQP35" s="178"/>
      <c r="VQQ35" s="178"/>
      <c r="VQR35" s="178"/>
      <c r="VQS35" s="178"/>
      <c r="VQT35" s="178"/>
      <c r="VQU35" s="178"/>
      <c r="VQV35" s="178"/>
      <c r="VQW35" s="178"/>
      <c r="VQX35" s="178"/>
      <c r="VQY35" s="178"/>
      <c r="VQZ35" s="178"/>
      <c r="VRA35" s="178"/>
      <c r="VRB35" s="178"/>
      <c r="VRC35" s="178"/>
      <c r="VRD35" s="178"/>
      <c r="VRE35" s="178"/>
      <c r="VRF35" s="178"/>
      <c r="VRG35" s="178"/>
      <c r="VRH35" s="178"/>
      <c r="VRI35" s="178"/>
      <c r="VRJ35" s="178"/>
      <c r="VRK35" s="178"/>
      <c r="VRL35" s="178"/>
      <c r="VRM35" s="178"/>
      <c r="VRO35" s="178"/>
      <c r="VRP35" s="178"/>
      <c r="VRQ35" s="178"/>
      <c r="VRR35" s="178"/>
      <c r="VRS35" s="178"/>
      <c r="VRT35" s="178"/>
      <c r="VRU35" s="178"/>
      <c r="VRV35" s="178"/>
      <c r="VRW35" s="178"/>
      <c r="VRX35" s="178"/>
      <c r="VRY35" s="178"/>
      <c r="VRZ35" s="178"/>
      <c r="VSA35" s="178"/>
      <c r="VSB35" s="178"/>
      <c r="VSC35" s="178"/>
      <c r="VSD35" s="178"/>
      <c r="VSE35" s="178"/>
      <c r="VSF35" s="178"/>
      <c r="VSG35" s="178"/>
      <c r="VSH35" s="178"/>
      <c r="VSI35" s="178"/>
      <c r="VSJ35" s="178"/>
      <c r="VSK35" s="178"/>
      <c r="VSL35" s="178"/>
      <c r="VSM35" s="178"/>
      <c r="VSN35" s="178"/>
      <c r="VSO35" s="178"/>
      <c r="VSP35" s="178"/>
      <c r="VSQ35" s="178"/>
      <c r="VSR35" s="178"/>
      <c r="VSS35" s="178"/>
      <c r="VST35" s="178"/>
      <c r="VSU35" s="178"/>
      <c r="VSV35" s="178"/>
      <c r="VSW35" s="178"/>
      <c r="VSX35" s="178"/>
      <c r="VSY35" s="178"/>
      <c r="VSZ35" s="178"/>
      <c r="VTA35" s="178"/>
      <c r="VTB35" s="178"/>
      <c r="VTC35" s="178"/>
      <c r="VTD35" s="178"/>
      <c r="VTE35" s="178"/>
      <c r="VTF35" s="178"/>
      <c r="VTG35" s="178"/>
      <c r="VTH35" s="178"/>
      <c r="VTI35" s="178"/>
      <c r="VTJ35" s="178"/>
      <c r="VTK35" s="178"/>
      <c r="VTL35" s="178"/>
      <c r="VTM35" s="178"/>
      <c r="VTN35" s="178"/>
      <c r="VTO35" s="178"/>
      <c r="VTP35" s="178"/>
      <c r="VTQ35" s="178"/>
      <c r="VTR35" s="178"/>
      <c r="VTS35" s="178"/>
      <c r="VTT35" s="178"/>
      <c r="VTU35" s="178"/>
      <c r="VTV35" s="178"/>
      <c r="VTW35" s="178"/>
      <c r="VTX35" s="178"/>
      <c r="VTY35" s="178"/>
      <c r="VTZ35" s="178"/>
      <c r="VUA35" s="178"/>
      <c r="VUB35" s="178"/>
      <c r="VUC35" s="178"/>
      <c r="VUD35" s="178"/>
      <c r="VUE35" s="178"/>
      <c r="VUF35" s="178"/>
      <c r="VUG35" s="178"/>
      <c r="VUH35" s="178"/>
      <c r="VUI35" s="178"/>
      <c r="VUJ35" s="178"/>
      <c r="VUK35" s="178"/>
      <c r="VUL35" s="178"/>
      <c r="VUM35" s="178"/>
      <c r="VUN35" s="178"/>
      <c r="VUO35" s="178"/>
      <c r="VUP35" s="178"/>
      <c r="VUQ35" s="178"/>
      <c r="VUR35" s="178"/>
      <c r="VUS35" s="178"/>
      <c r="VUT35" s="178"/>
      <c r="VUU35" s="178"/>
      <c r="VUV35" s="178"/>
      <c r="VUW35" s="178"/>
      <c r="VUX35" s="178"/>
      <c r="VUY35" s="178"/>
      <c r="VUZ35" s="178"/>
      <c r="VVA35" s="178"/>
      <c r="VVB35" s="178"/>
      <c r="VVC35" s="178"/>
      <c r="VVD35" s="178"/>
      <c r="VVE35" s="178"/>
      <c r="VVF35" s="178"/>
      <c r="VVG35" s="178"/>
      <c r="VVH35" s="178"/>
      <c r="VVI35" s="178"/>
      <c r="VVJ35" s="178"/>
      <c r="VVK35" s="178"/>
      <c r="VVL35" s="178"/>
      <c r="VVM35" s="178"/>
      <c r="VVN35" s="178"/>
      <c r="VVO35" s="178"/>
      <c r="VVP35" s="178"/>
      <c r="VVQ35" s="178"/>
      <c r="VVR35" s="178"/>
      <c r="VVS35" s="178"/>
      <c r="VVT35" s="178"/>
      <c r="VVU35" s="178"/>
      <c r="VVV35" s="178"/>
      <c r="VVW35" s="178"/>
      <c r="VVX35" s="178"/>
      <c r="VVY35" s="178"/>
      <c r="VVZ35" s="178"/>
      <c r="VWA35" s="178"/>
      <c r="VWB35" s="178"/>
      <c r="VWC35" s="178"/>
      <c r="VWD35" s="178"/>
      <c r="VWE35" s="178"/>
      <c r="VWF35" s="178"/>
      <c r="VWG35" s="178"/>
      <c r="VWH35" s="178"/>
      <c r="VWI35" s="178"/>
      <c r="VWJ35" s="178"/>
      <c r="VWK35" s="178"/>
      <c r="VWL35" s="178"/>
      <c r="VWM35" s="178"/>
      <c r="VWN35" s="178"/>
      <c r="VWO35" s="178"/>
      <c r="VWP35" s="178"/>
      <c r="VWQ35" s="178"/>
      <c r="VWR35" s="178"/>
      <c r="VWS35" s="178"/>
      <c r="VWT35" s="178"/>
      <c r="VWU35" s="178"/>
      <c r="VWV35" s="178"/>
      <c r="VWW35" s="178"/>
      <c r="VWX35" s="178"/>
      <c r="VWY35" s="178"/>
      <c r="VWZ35" s="178"/>
      <c r="VXA35" s="178"/>
      <c r="VXB35" s="178"/>
      <c r="VXC35" s="178"/>
      <c r="VXD35" s="178"/>
      <c r="VXE35" s="178"/>
      <c r="VXF35" s="178"/>
      <c r="VXG35" s="178"/>
      <c r="VXH35" s="178"/>
      <c r="VXI35" s="178"/>
      <c r="VXJ35" s="178"/>
      <c r="VXK35" s="178"/>
      <c r="VXL35" s="178"/>
      <c r="VXM35" s="178"/>
      <c r="VXN35" s="178"/>
      <c r="VXO35" s="178"/>
      <c r="VXP35" s="178"/>
      <c r="VXQ35" s="178"/>
      <c r="VXR35" s="178"/>
      <c r="VXS35" s="178"/>
      <c r="VXT35" s="178"/>
      <c r="VXU35" s="178"/>
      <c r="VXV35" s="178"/>
      <c r="VXW35" s="178"/>
      <c r="VXX35" s="178"/>
      <c r="VXY35" s="178"/>
      <c r="VXZ35" s="178"/>
      <c r="VYA35" s="178"/>
      <c r="VYB35" s="178"/>
      <c r="VYC35" s="178"/>
      <c r="VYD35" s="178"/>
      <c r="VYE35" s="178"/>
      <c r="VYF35" s="178"/>
      <c r="VYG35" s="178"/>
      <c r="VYH35" s="178"/>
      <c r="VYI35" s="178"/>
      <c r="VYJ35" s="178"/>
      <c r="VYK35" s="178"/>
      <c r="VYL35" s="178"/>
      <c r="VYM35" s="178"/>
      <c r="VYN35" s="178"/>
      <c r="VYO35" s="178"/>
      <c r="VYP35" s="178"/>
      <c r="VYQ35" s="178"/>
      <c r="VYR35" s="178"/>
      <c r="VYS35" s="178"/>
      <c r="VYT35" s="178"/>
      <c r="VYU35" s="178"/>
      <c r="VYV35" s="178"/>
      <c r="VYW35" s="178"/>
      <c r="VYX35" s="178"/>
      <c r="VYY35" s="178"/>
      <c r="VYZ35" s="178"/>
      <c r="VZA35" s="178"/>
      <c r="VZB35" s="178"/>
      <c r="VZC35" s="178"/>
      <c r="VZD35" s="178"/>
      <c r="VZE35" s="178"/>
      <c r="VZF35" s="178"/>
      <c r="VZG35" s="178"/>
      <c r="VZH35" s="178"/>
      <c r="VZI35" s="178"/>
      <c r="VZJ35" s="178"/>
      <c r="VZK35" s="178"/>
      <c r="VZL35" s="178"/>
      <c r="VZM35" s="178"/>
      <c r="VZN35" s="178"/>
      <c r="VZO35" s="178"/>
      <c r="VZP35" s="178"/>
      <c r="VZQ35" s="178"/>
      <c r="VZR35" s="178"/>
      <c r="VZS35" s="178"/>
      <c r="VZT35" s="178"/>
      <c r="VZU35" s="178"/>
      <c r="VZV35" s="178"/>
      <c r="VZW35" s="178"/>
      <c r="VZX35" s="178"/>
      <c r="VZY35" s="178"/>
      <c r="VZZ35" s="178"/>
      <c r="WAA35" s="178"/>
      <c r="WAB35" s="178"/>
      <c r="WAC35" s="178"/>
      <c r="WAD35" s="178"/>
      <c r="WAE35" s="178"/>
      <c r="WAF35" s="178"/>
      <c r="WAG35" s="178"/>
      <c r="WAH35" s="178"/>
      <c r="WAI35" s="178"/>
      <c r="WAJ35" s="178"/>
      <c r="WAK35" s="178"/>
      <c r="WAL35" s="178"/>
      <c r="WAM35" s="178"/>
      <c r="WAN35" s="178"/>
      <c r="WAO35" s="178"/>
      <c r="WAP35" s="178"/>
      <c r="WAQ35" s="178"/>
      <c r="WAR35" s="178"/>
      <c r="WAS35" s="178"/>
      <c r="WAT35" s="178"/>
      <c r="WAU35" s="178"/>
      <c r="WAV35" s="178"/>
      <c r="WAW35" s="178"/>
      <c r="WAX35" s="178"/>
      <c r="WAY35" s="178"/>
      <c r="WAZ35" s="178"/>
      <c r="WBA35" s="178"/>
      <c r="WBB35" s="178"/>
      <c r="WBC35" s="178"/>
      <c r="WBD35" s="178"/>
      <c r="WBE35" s="178"/>
      <c r="WBF35" s="178"/>
      <c r="WBG35" s="178"/>
      <c r="WBH35" s="178"/>
      <c r="WBI35" s="178"/>
      <c r="WBK35" s="178"/>
      <c r="WBL35" s="178"/>
      <c r="WBM35" s="178"/>
      <c r="WBN35" s="178"/>
      <c r="WBO35" s="178"/>
      <c r="WBP35" s="178"/>
      <c r="WBQ35" s="178"/>
      <c r="WBR35" s="178"/>
      <c r="WBS35" s="178"/>
      <c r="WBT35" s="178"/>
      <c r="WBU35" s="178"/>
      <c r="WBV35" s="178"/>
      <c r="WBW35" s="178"/>
      <c r="WBX35" s="178"/>
      <c r="WBY35" s="178"/>
      <c r="WBZ35" s="178"/>
      <c r="WCA35" s="178"/>
      <c r="WCB35" s="178"/>
      <c r="WCC35" s="178"/>
      <c r="WCD35" s="178"/>
      <c r="WCE35" s="178"/>
      <c r="WCF35" s="178"/>
      <c r="WCG35" s="178"/>
      <c r="WCH35" s="178"/>
      <c r="WCI35" s="178"/>
      <c r="WCJ35" s="178"/>
      <c r="WCK35" s="178"/>
      <c r="WCL35" s="178"/>
      <c r="WCM35" s="178"/>
      <c r="WCN35" s="178"/>
      <c r="WCO35" s="178"/>
      <c r="WCP35" s="178"/>
      <c r="WCQ35" s="178"/>
      <c r="WCR35" s="178"/>
      <c r="WCS35" s="178"/>
      <c r="WCT35" s="178"/>
      <c r="WCU35" s="178"/>
      <c r="WCV35" s="178"/>
      <c r="WCW35" s="178"/>
      <c r="WCX35" s="178"/>
      <c r="WCY35" s="178"/>
      <c r="WCZ35" s="178"/>
      <c r="WDA35" s="178"/>
      <c r="WDB35" s="178"/>
      <c r="WDC35" s="178"/>
      <c r="WDD35" s="178"/>
      <c r="WDE35" s="178"/>
      <c r="WDF35" s="178"/>
      <c r="WDG35" s="178"/>
      <c r="WDH35" s="178"/>
      <c r="WDI35" s="178"/>
      <c r="WDJ35" s="178"/>
      <c r="WDK35" s="178"/>
      <c r="WDL35" s="178"/>
      <c r="WDM35" s="178"/>
      <c r="WDN35" s="178"/>
      <c r="WDO35" s="178"/>
      <c r="WDP35" s="178"/>
      <c r="WDQ35" s="178"/>
      <c r="WDR35" s="178"/>
      <c r="WDS35" s="178"/>
      <c r="WDT35" s="178"/>
      <c r="WDU35" s="178"/>
      <c r="WDV35" s="178"/>
      <c r="WDW35" s="178"/>
      <c r="WDX35" s="178"/>
      <c r="WDY35" s="178"/>
      <c r="WDZ35" s="178"/>
      <c r="WEA35" s="178"/>
      <c r="WEB35" s="178"/>
      <c r="WEC35" s="178"/>
      <c r="WED35" s="178"/>
      <c r="WEE35" s="178"/>
      <c r="WEF35" s="178"/>
      <c r="WEG35" s="178"/>
      <c r="WEH35" s="178"/>
      <c r="WEI35" s="178"/>
      <c r="WEJ35" s="178"/>
      <c r="WEK35" s="178"/>
      <c r="WEL35" s="178"/>
      <c r="WEM35" s="178"/>
      <c r="WEN35" s="178"/>
      <c r="WEO35" s="178"/>
      <c r="WEP35" s="178"/>
      <c r="WEQ35" s="178"/>
      <c r="WER35" s="178"/>
      <c r="WES35" s="178"/>
      <c r="WET35" s="178"/>
      <c r="WEU35" s="178"/>
      <c r="WEV35" s="178"/>
      <c r="WEW35" s="178"/>
      <c r="WEX35" s="178"/>
      <c r="WEY35" s="178"/>
      <c r="WEZ35" s="178"/>
      <c r="WFA35" s="178"/>
      <c r="WFB35" s="178"/>
      <c r="WFC35" s="178"/>
      <c r="WFD35" s="178"/>
      <c r="WFE35" s="178"/>
      <c r="WFF35" s="178"/>
      <c r="WFG35" s="178"/>
      <c r="WFH35" s="178"/>
      <c r="WFI35" s="178"/>
      <c r="WFJ35" s="178"/>
      <c r="WFK35" s="178"/>
      <c r="WFL35" s="178"/>
      <c r="WFM35" s="178"/>
      <c r="WFN35" s="178"/>
      <c r="WFO35" s="178"/>
      <c r="WFP35" s="178"/>
      <c r="WFQ35" s="178"/>
      <c r="WFR35" s="178"/>
      <c r="WFS35" s="178"/>
      <c r="WFT35" s="178"/>
      <c r="WFU35" s="178"/>
      <c r="WFV35" s="178"/>
      <c r="WFW35" s="178"/>
      <c r="WFX35" s="178"/>
      <c r="WFY35" s="178"/>
      <c r="WFZ35" s="178"/>
      <c r="WGA35" s="178"/>
      <c r="WGB35" s="178"/>
      <c r="WGC35" s="178"/>
      <c r="WGD35" s="178"/>
      <c r="WGE35" s="178"/>
      <c r="WGF35" s="178"/>
      <c r="WGG35" s="178"/>
      <c r="WGH35" s="178"/>
      <c r="WGI35" s="178"/>
      <c r="WGJ35" s="178"/>
      <c r="WGK35" s="178"/>
      <c r="WGL35" s="178"/>
      <c r="WGM35" s="178"/>
      <c r="WGN35" s="178"/>
      <c r="WGO35" s="178"/>
      <c r="WGP35" s="178"/>
      <c r="WGQ35" s="178"/>
      <c r="WGR35" s="178"/>
      <c r="WGS35" s="178"/>
      <c r="WGT35" s="178"/>
      <c r="WGU35" s="178"/>
      <c r="WGV35" s="178"/>
      <c r="WGW35" s="178"/>
      <c r="WGX35" s="178"/>
      <c r="WGY35" s="178"/>
      <c r="WGZ35" s="178"/>
      <c r="WHA35" s="178"/>
      <c r="WHB35" s="178"/>
      <c r="WHC35" s="178"/>
      <c r="WHD35" s="178"/>
      <c r="WHE35" s="178"/>
      <c r="WHF35" s="178"/>
      <c r="WHG35" s="178"/>
      <c r="WHH35" s="178"/>
      <c r="WHI35" s="178"/>
      <c r="WHJ35" s="178"/>
      <c r="WHK35" s="178"/>
      <c r="WHL35" s="178"/>
      <c r="WHM35" s="178"/>
      <c r="WHN35" s="178"/>
      <c r="WHO35" s="178"/>
      <c r="WHP35" s="178"/>
      <c r="WHQ35" s="178"/>
      <c r="WHR35" s="178"/>
      <c r="WHS35" s="178"/>
      <c r="WHT35" s="178"/>
      <c r="WHU35" s="178"/>
      <c r="WHV35" s="178"/>
      <c r="WHW35" s="178"/>
      <c r="WHX35" s="178"/>
      <c r="WHY35" s="178"/>
      <c r="WHZ35" s="178"/>
      <c r="WIA35" s="178"/>
      <c r="WIB35" s="178"/>
      <c r="WIC35" s="178"/>
      <c r="WID35" s="178"/>
      <c r="WIE35" s="178"/>
      <c r="WIF35" s="178"/>
      <c r="WIG35" s="178"/>
      <c r="WIH35" s="178"/>
      <c r="WII35" s="178"/>
      <c r="WIJ35" s="178"/>
      <c r="WIK35" s="178"/>
      <c r="WIL35" s="178"/>
      <c r="WIM35" s="178"/>
      <c r="WIN35" s="178"/>
      <c r="WIO35" s="178"/>
      <c r="WIP35" s="178"/>
      <c r="WIQ35" s="178"/>
      <c r="WIR35" s="178"/>
      <c r="WIS35" s="178"/>
      <c r="WIT35" s="178"/>
      <c r="WIU35" s="178"/>
      <c r="WIV35" s="178"/>
      <c r="WIW35" s="178"/>
      <c r="WIX35" s="178"/>
      <c r="WIY35" s="178"/>
      <c r="WIZ35" s="178"/>
      <c r="WJA35" s="178"/>
      <c r="WJB35" s="178"/>
      <c r="WJC35" s="178"/>
      <c r="WJD35" s="178"/>
      <c r="WJE35" s="178"/>
      <c r="WJF35" s="178"/>
      <c r="WJG35" s="178"/>
      <c r="WJH35" s="178"/>
      <c r="WJI35" s="178"/>
      <c r="WJJ35" s="178"/>
      <c r="WJK35" s="178"/>
      <c r="WJL35" s="178"/>
      <c r="WJM35" s="178"/>
      <c r="WJN35" s="178"/>
      <c r="WJO35" s="178"/>
      <c r="WJP35" s="178"/>
      <c r="WJQ35" s="178"/>
      <c r="WJR35" s="178"/>
      <c r="WJS35" s="178"/>
      <c r="WJT35" s="178"/>
      <c r="WJU35" s="178"/>
      <c r="WJV35" s="178"/>
      <c r="WJW35" s="178"/>
      <c r="WJX35" s="178"/>
      <c r="WJY35" s="178"/>
      <c r="WJZ35" s="178"/>
      <c r="WKA35" s="178"/>
      <c r="WKB35" s="178"/>
      <c r="WKC35" s="178"/>
      <c r="WKD35" s="178"/>
      <c r="WKE35" s="178"/>
      <c r="WKF35" s="178"/>
      <c r="WKG35" s="178"/>
      <c r="WKH35" s="178"/>
      <c r="WKI35" s="178"/>
      <c r="WKJ35" s="178"/>
      <c r="WKK35" s="178"/>
      <c r="WKL35" s="178"/>
      <c r="WKM35" s="178"/>
      <c r="WKN35" s="178"/>
      <c r="WKO35" s="178"/>
      <c r="WKP35" s="178"/>
      <c r="WKQ35" s="178"/>
      <c r="WKR35" s="178"/>
      <c r="WKS35" s="178"/>
      <c r="WKT35" s="178"/>
      <c r="WKU35" s="178"/>
      <c r="WKV35" s="178"/>
      <c r="WKW35" s="178"/>
      <c r="WKX35" s="178"/>
      <c r="WKY35" s="178"/>
      <c r="WKZ35" s="178"/>
      <c r="WLA35" s="178"/>
      <c r="WLB35" s="178"/>
      <c r="WLC35" s="178"/>
      <c r="WLD35" s="178"/>
      <c r="WLE35" s="178"/>
      <c r="WLG35" s="178"/>
      <c r="WLH35" s="178"/>
      <c r="WLI35" s="178"/>
      <c r="WLJ35" s="178"/>
      <c r="WLK35" s="178"/>
      <c r="WLL35" s="178"/>
      <c r="WLM35" s="178"/>
      <c r="WLN35" s="178"/>
      <c r="WLO35" s="178"/>
      <c r="WLP35" s="178"/>
      <c r="WLQ35" s="178"/>
      <c r="WLR35" s="178"/>
      <c r="WLS35" s="178"/>
      <c r="WLT35" s="178"/>
      <c r="WLU35" s="178"/>
      <c r="WLV35" s="178"/>
      <c r="WLW35" s="178"/>
      <c r="WLX35" s="178"/>
      <c r="WLY35" s="178"/>
      <c r="WLZ35" s="178"/>
      <c r="WMA35" s="178"/>
      <c r="WMB35" s="178"/>
      <c r="WMC35" s="178"/>
      <c r="WMD35" s="178"/>
      <c r="WME35" s="178"/>
      <c r="WMF35" s="178"/>
      <c r="WMG35" s="178"/>
      <c r="WMH35" s="178"/>
      <c r="WMI35" s="178"/>
      <c r="WMJ35" s="178"/>
      <c r="WMK35" s="178"/>
      <c r="WML35" s="178"/>
      <c r="WMM35" s="178"/>
      <c r="WMN35" s="178"/>
      <c r="WMO35" s="178"/>
      <c r="WMP35" s="178"/>
      <c r="WMQ35" s="178"/>
      <c r="WMR35" s="178"/>
      <c r="WMS35" s="178"/>
      <c r="WMT35" s="178"/>
      <c r="WMU35" s="178"/>
      <c r="WMV35" s="178"/>
      <c r="WMW35" s="178"/>
      <c r="WMX35" s="178"/>
      <c r="WMY35" s="178"/>
      <c r="WMZ35" s="178"/>
      <c r="WNA35" s="178"/>
      <c r="WNB35" s="178"/>
      <c r="WNC35" s="178"/>
      <c r="WND35" s="178"/>
      <c r="WNE35" s="178"/>
      <c r="WNF35" s="178"/>
      <c r="WNG35" s="178"/>
      <c r="WNH35" s="178"/>
      <c r="WNI35" s="178"/>
      <c r="WNJ35" s="178"/>
      <c r="WNK35" s="178"/>
      <c r="WNL35" s="178"/>
      <c r="WNM35" s="178"/>
      <c r="WNN35" s="178"/>
      <c r="WNO35" s="178"/>
      <c r="WNP35" s="178"/>
      <c r="WNQ35" s="178"/>
      <c r="WNR35" s="178"/>
      <c r="WNS35" s="178"/>
      <c r="WNT35" s="178"/>
      <c r="WNU35" s="178"/>
      <c r="WNV35" s="178"/>
      <c r="WNW35" s="178"/>
      <c r="WNX35" s="178"/>
      <c r="WNY35" s="178"/>
      <c r="WNZ35" s="178"/>
      <c r="WOA35" s="178"/>
      <c r="WOB35" s="178"/>
      <c r="WOC35" s="178"/>
      <c r="WOD35" s="178"/>
      <c r="WOE35" s="178"/>
      <c r="WOF35" s="178"/>
      <c r="WOG35" s="178"/>
      <c r="WOH35" s="178"/>
      <c r="WOI35" s="178"/>
      <c r="WOJ35" s="178"/>
      <c r="WOK35" s="178"/>
      <c r="WOL35" s="178"/>
      <c r="WOM35" s="178"/>
      <c r="WON35" s="178"/>
      <c r="WOO35" s="178"/>
      <c r="WOP35" s="178"/>
      <c r="WOQ35" s="178"/>
      <c r="WOR35" s="178"/>
      <c r="WOS35" s="178"/>
      <c r="WOT35" s="178"/>
      <c r="WOU35" s="178"/>
      <c r="WOV35" s="178"/>
      <c r="WOW35" s="178"/>
      <c r="WOX35" s="178"/>
      <c r="WOY35" s="178"/>
      <c r="WOZ35" s="178"/>
      <c r="WPA35" s="178"/>
      <c r="WPB35" s="178"/>
      <c r="WPC35" s="178"/>
      <c r="WPD35" s="178"/>
      <c r="WPE35" s="178"/>
      <c r="WPF35" s="178"/>
      <c r="WPG35" s="178"/>
      <c r="WPH35" s="178"/>
      <c r="WPI35" s="178"/>
      <c r="WPJ35" s="178"/>
      <c r="WPK35" s="178"/>
      <c r="WPL35" s="178"/>
      <c r="WPM35" s="178"/>
      <c r="WPN35" s="178"/>
      <c r="WPO35" s="178"/>
      <c r="WPP35" s="178"/>
      <c r="WPQ35" s="178"/>
      <c r="WPR35" s="178"/>
      <c r="WPS35" s="178"/>
      <c r="WPT35" s="178"/>
      <c r="WPU35" s="178"/>
      <c r="WPV35" s="178"/>
      <c r="WPW35" s="178"/>
      <c r="WPX35" s="178"/>
      <c r="WPY35" s="178"/>
      <c r="WPZ35" s="178"/>
      <c r="WQA35" s="178"/>
      <c r="WQB35" s="178"/>
      <c r="WQC35" s="178"/>
      <c r="WQD35" s="178"/>
      <c r="WQE35" s="178"/>
      <c r="WQF35" s="178"/>
      <c r="WQG35" s="178"/>
      <c r="WQH35" s="178"/>
      <c r="WQI35" s="178"/>
      <c r="WQJ35" s="178"/>
      <c r="WQK35" s="178"/>
      <c r="WQL35" s="178"/>
      <c r="WQM35" s="178"/>
      <c r="WQN35" s="178"/>
      <c r="WQO35" s="178"/>
      <c r="WQP35" s="178"/>
      <c r="WQQ35" s="178"/>
      <c r="WQR35" s="178"/>
      <c r="WQS35" s="178"/>
      <c r="WQT35" s="178"/>
      <c r="WQU35" s="178"/>
      <c r="WQV35" s="178"/>
      <c r="WQW35" s="178"/>
      <c r="WQX35" s="178"/>
      <c r="WQY35" s="178"/>
      <c r="WQZ35" s="178"/>
      <c r="WRA35" s="178"/>
      <c r="WRB35" s="178"/>
      <c r="WRC35" s="178"/>
      <c r="WRD35" s="178"/>
      <c r="WRE35" s="178"/>
      <c r="WRF35" s="178"/>
      <c r="WRG35" s="178"/>
      <c r="WRH35" s="178"/>
      <c r="WRI35" s="178"/>
      <c r="WRJ35" s="178"/>
      <c r="WRK35" s="178"/>
      <c r="WRL35" s="178"/>
      <c r="WRM35" s="178"/>
      <c r="WRN35" s="178"/>
      <c r="WRO35" s="178"/>
      <c r="WRP35" s="178"/>
      <c r="WRQ35" s="178"/>
      <c r="WRR35" s="178"/>
      <c r="WRS35" s="178"/>
      <c r="WRT35" s="178"/>
      <c r="WRU35" s="178"/>
      <c r="WRV35" s="178"/>
      <c r="WRW35" s="178"/>
      <c r="WRX35" s="178"/>
      <c r="WRY35" s="178"/>
      <c r="WRZ35" s="178"/>
      <c r="WSA35" s="178"/>
      <c r="WSB35" s="178"/>
      <c r="WSC35" s="178"/>
      <c r="WSD35" s="178"/>
      <c r="WSE35" s="178"/>
      <c r="WSF35" s="178"/>
      <c r="WSG35" s="178"/>
      <c r="WSH35" s="178"/>
      <c r="WSI35" s="178"/>
      <c r="WSJ35" s="178"/>
      <c r="WSK35" s="178"/>
      <c r="WSL35" s="178"/>
      <c r="WSM35" s="178"/>
      <c r="WSN35" s="178"/>
      <c r="WSO35" s="178"/>
      <c r="WSP35" s="178"/>
      <c r="WSQ35" s="178"/>
      <c r="WSR35" s="178"/>
      <c r="WSS35" s="178"/>
      <c r="WST35" s="178"/>
      <c r="WSU35" s="178"/>
      <c r="WSV35" s="178"/>
      <c r="WSW35" s="178"/>
      <c r="WSX35" s="178"/>
      <c r="WSY35" s="178"/>
      <c r="WSZ35" s="178"/>
      <c r="WTA35" s="178"/>
      <c r="WTB35" s="178"/>
      <c r="WTC35" s="178"/>
      <c r="WTD35" s="178"/>
      <c r="WTE35" s="178"/>
      <c r="WTF35" s="178"/>
      <c r="WTG35" s="178"/>
      <c r="WTH35" s="178"/>
      <c r="WTI35" s="178"/>
      <c r="WTJ35" s="178"/>
      <c r="WTK35" s="178"/>
      <c r="WTL35" s="178"/>
      <c r="WTM35" s="178"/>
      <c r="WTN35" s="178"/>
      <c r="WTO35" s="178"/>
      <c r="WTP35" s="178"/>
      <c r="WTQ35" s="178"/>
      <c r="WTR35" s="178"/>
      <c r="WTS35" s="178"/>
      <c r="WTT35" s="178"/>
      <c r="WTU35" s="178"/>
      <c r="WTV35" s="178"/>
      <c r="WTW35" s="178"/>
      <c r="WTX35" s="178"/>
      <c r="WTY35" s="178"/>
      <c r="WTZ35" s="178"/>
      <c r="WUA35" s="178"/>
      <c r="WUB35" s="178"/>
      <c r="WUC35" s="178"/>
      <c r="WUD35" s="178"/>
      <c r="WUE35" s="178"/>
      <c r="WUF35" s="178"/>
      <c r="WUG35" s="178"/>
      <c r="WUH35" s="178"/>
      <c r="WUI35" s="178"/>
      <c r="WUJ35" s="178"/>
      <c r="WUK35" s="178"/>
      <c r="WUL35" s="178"/>
      <c r="WUM35" s="178"/>
      <c r="WUN35" s="178"/>
      <c r="WUO35" s="178"/>
      <c r="WUP35" s="178"/>
      <c r="WUQ35" s="178"/>
      <c r="WUR35" s="178"/>
      <c r="WUS35" s="178"/>
      <c r="WUT35" s="178"/>
      <c r="WUU35" s="178"/>
      <c r="WUV35" s="178"/>
      <c r="WUW35" s="178"/>
      <c r="WUX35" s="178"/>
      <c r="WUY35" s="178"/>
      <c r="WUZ35" s="178"/>
      <c r="WVA35" s="178"/>
      <c r="WVC35" s="178"/>
      <c r="WVD35" s="178"/>
      <c r="WVE35" s="178"/>
      <c r="WVF35" s="178"/>
      <c r="WVG35" s="178"/>
      <c r="WVH35" s="178"/>
      <c r="WVI35" s="178"/>
      <c r="WVJ35" s="178"/>
      <c r="WVK35" s="178"/>
      <c r="WVL35" s="178"/>
      <c r="WVM35" s="178"/>
      <c r="WVN35" s="178"/>
      <c r="WVO35" s="178"/>
      <c r="WVP35" s="178"/>
      <c r="WVQ35" s="178"/>
      <c r="WVR35" s="178"/>
      <c r="WVS35" s="178"/>
      <c r="WVT35" s="178"/>
      <c r="WVU35" s="178"/>
      <c r="WVV35" s="178"/>
      <c r="WVW35" s="178"/>
      <c r="WVX35" s="178"/>
      <c r="WVY35" s="178"/>
      <c r="WVZ35" s="178"/>
      <c r="WWA35" s="178"/>
      <c r="WWB35" s="178"/>
      <c r="WWC35" s="178"/>
      <c r="WWD35" s="178"/>
      <c r="WWE35" s="178"/>
      <c r="WWF35" s="178"/>
      <c r="WWG35" s="178"/>
      <c r="WWH35" s="178"/>
      <c r="WWI35" s="178"/>
      <c r="WWJ35" s="178"/>
      <c r="WWK35" s="178"/>
      <c r="WWL35" s="178"/>
      <c r="WWM35" s="178"/>
      <c r="WWN35" s="178"/>
      <c r="WWO35" s="178"/>
      <c r="WWP35" s="178"/>
      <c r="WWQ35" s="178"/>
      <c r="WWR35" s="178"/>
      <c r="WWS35" s="178"/>
      <c r="WWT35" s="178"/>
      <c r="WWU35" s="178"/>
      <c r="WWV35" s="178"/>
      <c r="WWW35" s="178"/>
      <c r="WWX35" s="178"/>
      <c r="WWY35" s="178"/>
      <c r="WWZ35" s="178"/>
      <c r="WXA35" s="178"/>
      <c r="WXB35" s="178"/>
      <c r="WXC35" s="178"/>
      <c r="WXD35" s="178"/>
      <c r="WXE35" s="178"/>
      <c r="WXF35" s="178"/>
      <c r="WXG35" s="178"/>
      <c r="WXH35" s="178"/>
      <c r="WXI35" s="178"/>
      <c r="WXJ35" s="178"/>
      <c r="WXK35" s="178"/>
      <c r="WXL35" s="178"/>
      <c r="WXM35" s="178"/>
      <c r="WXN35" s="178"/>
      <c r="WXO35" s="178"/>
      <c r="WXP35" s="178"/>
      <c r="WXQ35" s="178"/>
      <c r="WXR35" s="178"/>
      <c r="WXS35" s="178"/>
      <c r="WXT35" s="178"/>
      <c r="WXU35" s="178"/>
      <c r="WXV35" s="178"/>
      <c r="WXW35" s="178"/>
      <c r="WXX35" s="178"/>
      <c r="WXY35" s="178"/>
      <c r="WXZ35" s="178"/>
      <c r="WYA35" s="178"/>
      <c r="WYB35" s="178"/>
      <c r="WYC35" s="178"/>
      <c r="WYD35" s="178"/>
      <c r="WYE35" s="178"/>
      <c r="WYF35" s="178"/>
      <c r="WYG35" s="178"/>
      <c r="WYH35" s="178"/>
      <c r="WYI35" s="178"/>
      <c r="WYJ35" s="178"/>
      <c r="WYK35" s="178"/>
      <c r="WYL35" s="178"/>
      <c r="WYM35" s="178"/>
      <c r="WYN35" s="178"/>
      <c r="WYO35" s="178"/>
      <c r="WYP35" s="178"/>
      <c r="WYQ35" s="178"/>
      <c r="WYR35" s="178"/>
      <c r="WYS35" s="178"/>
      <c r="WYT35" s="178"/>
      <c r="WYU35" s="178"/>
      <c r="WYV35" s="178"/>
      <c r="WYW35" s="178"/>
      <c r="WYX35" s="178"/>
      <c r="WYY35" s="178"/>
      <c r="WYZ35" s="178"/>
      <c r="WZA35" s="178"/>
      <c r="WZB35" s="178"/>
      <c r="WZC35" s="178"/>
      <c r="WZD35" s="178"/>
      <c r="WZE35" s="178"/>
      <c r="WZF35" s="178"/>
      <c r="WZG35" s="178"/>
      <c r="WZH35" s="178"/>
      <c r="WZI35" s="178"/>
      <c r="WZJ35" s="178"/>
      <c r="WZK35" s="178"/>
      <c r="WZL35" s="178"/>
      <c r="WZM35" s="178"/>
      <c r="WZN35" s="178"/>
      <c r="WZO35" s="178"/>
      <c r="WZP35" s="178"/>
      <c r="WZQ35" s="178"/>
      <c r="WZR35" s="178"/>
      <c r="WZS35" s="178"/>
      <c r="WZT35" s="178"/>
      <c r="WZU35" s="178"/>
      <c r="WZV35" s="178"/>
      <c r="WZW35" s="178"/>
      <c r="WZX35" s="178"/>
      <c r="WZY35" s="178"/>
      <c r="WZZ35" s="178"/>
      <c r="XAA35" s="178"/>
      <c r="XAB35" s="178"/>
      <c r="XAC35" s="178"/>
      <c r="XAD35" s="178"/>
      <c r="XAE35" s="178"/>
      <c r="XAF35" s="178"/>
      <c r="XAG35" s="178"/>
      <c r="XAH35" s="178"/>
      <c r="XAI35" s="178"/>
      <c r="XAJ35" s="178"/>
      <c r="XAK35" s="178"/>
      <c r="XAL35" s="178"/>
      <c r="XAM35" s="178"/>
      <c r="XAN35" s="178"/>
      <c r="XAO35" s="178"/>
      <c r="XAP35" s="178"/>
      <c r="XAQ35" s="178"/>
      <c r="XAR35" s="178"/>
      <c r="XAS35" s="178"/>
      <c r="XAT35" s="178"/>
      <c r="XAU35" s="178"/>
      <c r="XAV35" s="178"/>
      <c r="XAW35" s="178"/>
      <c r="XAX35" s="178"/>
      <c r="XAY35" s="178"/>
      <c r="XAZ35" s="178"/>
      <c r="XBA35" s="178"/>
      <c r="XBB35" s="178"/>
      <c r="XBC35" s="178"/>
      <c r="XBD35" s="178"/>
      <c r="XBE35" s="178"/>
      <c r="XBF35" s="178"/>
      <c r="XBG35" s="178"/>
      <c r="XBH35" s="178"/>
      <c r="XBI35" s="178"/>
      <c r="XBJ35" s="178"/>
      <c r="XBK35" s="178"/>
      <c r="XBL35" s="178"/>
      <c r="XBM35" s="178"/>
      <c r="XBN35" s="178"/>
      <c r="XBO35" s="178"/>
      <c r="XBP35" s="178"/>
      <c r="XBQ35" s="178"/>
      <c r="XBR35" s="178"/>
      <c r="XBS35" s="178"/>
      <c r="XBT35" s="178"/>
      <c r="XBU35" s="178"/>
      <c r="XBV35" s="178"/>
      <c r="XBW35" s="178"/>
      <c r="XBX35" s="178"/>
      <c r="XBY35" s="178"/>
      <c r="XBZ35" s="178"/>
      <c r="XCA35" s="178"/>
      <c r="XCB35" s="178"/>
      <c r="XCC35" s="178"/>
      <c r="XCD35" s="178"/>
      <c r="XCE35" s="178"/>
      <c r="XCF35" s="178"/>
      <c r="XCG35" s="178"/>
      <c r="XCH35" s="178"/>
      <c r="XCI35" s="178"/>
      <c r="XCJ35" s="178"/>
      <c r="XCK35" s="178"/>
      <c r="XCL35" s="178"/>
      <c r="XCM35" s="178"/>
      <c r="XCN35" s="178"/>
      <c r="XCO35" s="178"/>
      <c r="XCP35" s="178"/>
      <c r="XCQ35" s="178"/>
      <c r="XCR35" s="178"/>
      <c r="XCS35" s="178"/>
      <c r="XCT35" s="178"/>
      <c r="XCU35" s="178"/>
      <c r="XCV35" s="178"/>
      <c r="XCW35" s="178"/>
      <c r="XCX35" s="178"/>
      <c r="XCY35" s="178"/>
      <c r="XCZ35" s="178"/>
      <c r="XDA35" s="178"/>
      <c r="XDB35" s="178"/>
      <c r="XDC35" s="178"/>
      <c r="XDD35" s="178"/>
      <c r="XDE35" s="178"/>
      <c r="XDF35" s="178"/>
      <c r="XDG35" s="178"/>
      <c r="XDH35" s="178"/>
      <c r="XDI35" s="178"/>
      <c r="XDJ35" s="178"/>
      <c r="XDK35" s="178"/>
      <c r="XDL35" s="178"/>
      <c r="XDM35" s="178"/>
      <c r="XDN35" s="178"/>
      <c r="XDO35" s="178"/>
      <c r="XDP35" s="178"/>
      <c r="XDQ35" s="178"/>
      <c r="XDR35" s="178"/>
      <c r="XDS35" s="178"/>
      <c r="XDT35" s="178"/>
      <c r="XDU35" s="178"/>
      <c r="XDV35" s="178"/>
      <c r="XDW35" s="178"/>
      <c r="XDX35" s="178"/>
      <c r="XDY35" s="178"/>
      <c r="XDZ35" s="178"/>
      <c r="XEA35" s="178"/>
      <c r="XEB35" s="178"/>
      <c r="XEC35" s="178"/>
      <c r="XED35" s="178"/>
      <c r="XEE35" s="178"/>
      <c r="XEF35" s="178"/>
      <c r="XEG35" s="178"/>
      <c r="XEH35" s="178"/>
      <c r="XEI35" s="178"/>
      <c r="XEJ35" s="178"/>
      <c r="XEK35" s="178"/>
      <c r="XEL35" s="178"/>
      <c r="XEM35" s="178"/>
      <c r="XEN35" s="178"/>
      <c r="XEO35" s="178"/>
      <c r="XEP35" s="178"/>
      <c r="XEQ35" s="178"/>
      <c r="XER35" s="178"/>
      <c r="XES35" s="178"/>
      <c r="XET35" s="178"/>
      <c r="XEU35" s="178"/>
      <c r="XEV35" s="178"/>
      <c r="XEW35" s="178"/>
    </row>
    <row r="36" spans="1:16377" ht="15" hidden="1" customHeight="1" x14ac:dyDescent="0.25">
      <c r="B36" s="253" t="s">
        <v>297</v>
      </c>
      <c r="C36" s="310"/>
      <c r="D36" s="310">
        <v>5908</v>
      </c>
      <c r="E36" s="291">
        <f t="shared" si="1"/>
        <v>0</v>
      </c>
      <c r="F36" s="311">
        <v>20</v>
      </c>
      <c r="G36" s="311">
        <f t="shared" si="2"/>
        <v>0</v>
      </c>
      <c r="H36" s="311"/>
      <c r="I36" s="310">
        <f t="shared" si="3"/>
        <v>0</v>
      </c>
      <c r="J36" s="304">
        <f t="shared" si="4"/>
        <v>0</v>
      </c>
      <c r="K36" s="310">
        <f t="shared" si="5"/>
        <v>0</v>
      </c>
      <c r="L36" s="312">
        <v>1.2</v>
      </c>
      <c r="M36" s="310">
        <f t="shared" si="6"/>
        <v>0</v>
      </c>
      <c r="N36" s="312">
        <v>30</v>
      </c>
      <c r="O36" s="310">
        <f t="shared" si="7"/>
        <v>0</v>
      </c>
      <c r="P36" s="307">
        <f t="shared" si="8"/>
        <v>0</v>
      </c>
      <c r="Q36" t="e">
        <f t="shared" si="9"/>
        <v>#DIV/0!</v>
      </c>
    </row>
    <row r="37" spans="1:16377" ht="13.5" hidden="1" customHeight="1" x14ac:dyDescent="0.25">
      <c r="B37" s="253" t="s">
        <v>457</v>
      </c>
      <c r="C37" s="310"/>
      <c r="D37" s="310">
        <v>5908</v>
      </c>
      <c r="E37" s="254">
        <f t="shared" si="1"/>
        <v>0</v>
      </c>
      <c r="F37" s="310"/>
      <c r="G37" s="310">
        <f t="shared" si="2"/>
        <v>0</v>
      </c>
      <c r="H37" s="310"/>
      <c r="I37" s="310">
        <f t="shared" si="3"/>
        <v>0</v>
      </c>
      <c r="J37" s="304">
        <f t="shared" si="4"/>
        <v>0</v>
      </c>
      <c r="K37" s="310">
        <f t="shared" si="5"/>
        <v>0</v>
      </c>
      <c r="L37" s="312">
        <v>1.2</v>
      </c>
      <c r="M37" s="310">
        <f t="shared" si="6"/>
        <v>0</v>
      </c>
      <c r="N37" s="312">
        <v>30</v>
      </c>
      <c r="O37" s="310">
        <f t="shared" si="7"/>
        <v>0</v>
      </c>
      <c r="P37" s="307">
        <f t="shared" si="8"/>
        <v>0</v>
      </c>
      <c r="Q37" t="e">
        <f t="shared" si="9"/>
        <v>#DIV/0!</v>
      </c>
    </row>
    <row r="38" spans="1:16377" ht="15.75" x14ac:dyDescent="0.25">
      <c r="B38" s="253" t="s">
        <v>298</v>
      </c>
      <c r="C38" s="310">
        <v>1.5</v>
      </c>
      <c r="D38" s="310">
        <v>5908</v>
      </c>
      <c r="E38" s="291">
        <f t="shared" si="1"/>
        <v>8862</v>
      </c>
      <c r="F38" s="311">
        <v>20</v>
      </c>
      <c r="G38" s="311">
        <f t="shared" si="2"/>
        <v>1772.4</v>
      </c>
      <c r="H38" s="311"/>
      <c r="I38" s="310">
        <f t="shared" si="3"/>
        <v>0</v>
      </c>
      <c r="J38" s="304">
        <f t="shared" si="4"/>
        <v>6285.6</v>
      </c>
      <c r="K38" s="310">
        <f t="shared" si="5"/>
        <v>16920</v>
      </c>
      <c r="L38" s="312">
        <v>1.2</v>
      </c>
      <c r="M38" s="310">
        <f t="shared" si="6"/>
        <v>3384</v>
      </c>
      <c r="N38" s="312">
        <v>30</v>
      </c>
      <c r="O38" s="310">
        <f t="shared" si="7"/>
        <v>5076</v>
      </c>
      <c r="P38" s="307">
        <f t="shared" si="8"/>
        <v>25380</v>
      </c>
      <c r="Q38">
        <f t="shared" si="9"/>
        <v>16920</v>
      </c>
    </row>
    <row r="39" spans="1:16377" ht="15.75" x14ac:dyDescent="0.25">
      <c r="B39" s="253" t="s">
        <v>298</v>
      </c>
      <c r="C39" s="310">
        <v>0.5</v>
      </c>
      <c r="D39" s="310">
        <v>5908</v>
      </c>
      <c r="E39" s="254">
        <f t="shared" si="1"/>
        <v>2954</v>
      </c>
      <c r="F39" s="310"/>
      <c r="G39" s="310">
        <f t="shared" si="2"/>
        <v>0</v>
      </c>
      <c r="H39" s="310"/>
      <c r="I39" s="310">
        <f t="shared" si="3"/>
        <v>0</v>
      </c>
      <c r="J39" s="304">
        <f t="shared" si="4"/>
        <v>2686</v>
      </c>
      <c r="K39" s="310">
        <f t="shared" si="5"/>
        <v>5640</v>
      </c>
      <c r="L39" s="312">
        <v>1.2</v>
      </c>
      <c r="M39" s="310">
        <f t="shared" si="6"/>
        <v>1128</v>
      </c>
      <c r="N39" s="312">
        <v>30</v>
      </c>
      <c r="O39" s="310">
        <f t="shared" si="7"/>
        <v>1692</v>
      </c>
      <c r="P39" s="307">
        <f t="shared" si="8"/>
        <v>8460</v>
      </c>
      <c r="Q39">
        <f t="shared" si="9"/>
        <v>16920</v>
      </c>
    </row>
    <row r="40" spans="1:16377" ht="14.25" hidden="1" customHeight="1" x14ac:dyDescent="0.25">
      <c r="B40" s="253" t="s">
        <v>458</v>
      </c>
      <c r="C40" s="310"/>
      <c r="D40" s="310">
        <v>5908</v>
      </c>
      <c r="E40" s="254">
        <f t="shared" si="1"/>
        <v>0</v>
      </c>
      <c r="F40" s="310"/>
      <c r="G40" s="310">
        <f t="shared" si="2"/>
        <v>0</v>
      </c>
      <c r="H40" s="310"/>
      <c r="I40" s="310">
        <f t="shared" si="3"/>
        <v>0</v>
      </c>
      <c r="J40" s="304">
        <f t="shared" si="4"/>
        <v>0</v>
      </c>
      <c r="K40" s="310">
        <f t="shared" si="5"/>
        <v>0</v>
      </c>
      <c r="L40" s="312">
        <v>1.2</v>
      </c>
      <c r="M40" s="310">
        <f t="shared" si="6"/>
        <v>0</v>
      </c>
      <c r="N40" s="312">
        <v>30</v>
      </c>
      <c r="O40" s="310">
        <f t="shared" si="7"/>
        <v>0</v>
      </c>
      <c r="P40" s="307">
        <f t="shared" si="8"/>
        <v>0</v>
      </c>
      <c r="Q40" t="e">
        <f t="shared" si="9"/>
        <v>#DIV/0!</v>
      </c>
    </row>
    <row r="41" spans="1:16377" ht="15.75" x14ac:dyDescent="0.25">
      <c r="B41" s="253" t="s">
        <v>459</v>
      </c>
      <c r="C41" s="310">
        <v>1.5</v>
      </c>
      <c r="D41" s="310">
        <v>6081</v>
      </c>
      <c r="E41" s="291">
        <f t="shared" si="1"/>
        <v>9121.5</v>
      </c>
      <c r="F41" s="311">
        <v>20</v>
      </c>
      <c r="G41" s="311">
        <f t="shared" si="2"/>
        <v>1824.3000000000002</v>
      </c>
      <c r="H41" s="311"/>
      <c r="I41" s="310">
        <f t="shared" si="3"/>
        <v>0</v>
      </c>
      <c r="J41" s="304">
        <f t="shared" si="4"/>
        <v>5974.2</v>
      </c>
      <c r="K41" s="310">
        <f t="shared" si="5"/>
        <v>16920</v>
      </c>
      <c r="L41" s="312">
        <v>1.2</v>
      </c>
      <c r="M41" s="310">
        <f t="shared" si="6"/>
        <v>3384</v>
      </c>
      <c r="N41" s="312">
        <v>30</v>
      </c>
      <c r="O41" s="310">
        <f t="shared" si="7"/>
        <v>5076</v>
      </c>
      <c r="P41" s="307">
        <f t="shared" si="8"/>
        <v>25380</v>
      </c>
      <c r="Q41">
        <f t="shared" si="9"/>
        <v>16920</v>
      </c>
    </row>
    <row r="42" spans="1:16377" ht="15" customHeight="1" x14ac:dyDescent="0.25">
      <c r="B42" s="253" t="s">
        <v>460</v>
      </c>
      <c r="C42" s="310">
        <v>1</v>
      </c>
      <c r="D42" s="310">
        <v>6081</v>
      </c>
      <c r="E42" s="291">
        <f t="shared" si="1"/>
        <v>6081</v>
      </c>
      <c r="F42" s="311"/>
      <c r="G42" s="311">
        <f t="shared" si="2"/>
        <v>0</v>
      </c>
      <c r="H42" s="311"/>
      <c r="I42" s="310">
        <f t="shared" si="3"/>
        <v>0</v>
      </c>
      <c r="J42" s="304">
        <f t="shared" si="4"/>
        <v>5199</v>
      </c>
      <c r="K42" s="310">
        <f t="shared" si="5"/>
        <v>11280</v>
      </c>
      <c r="L42" s="312">
        <v>1.2</v>
      </c>
      <c r="M42" s="310">
        <f t="shared" si="6"/>
        <v>2256</v>
      </c>
      <c r="N42" s="312">
        <v>30</v>
      </c>
      <c r="O42" s="310">
        <f t="shared" si="7"/>
        <v>3384</v>
      </c>
      <c r="P42" s="307">
        <f t="shared" si="8"/>
        <v>16920</v>
      </c>
      <c r="Q42">
        <f t="shared" si="9"/>
        <v>16920</v>
      </c>
    </row>
    <row r="43" spans="1:16377" ht="15.75" hidden="1" x14ac:dyDescent="0.25">
      <c r="B43" s="253" t="s">
        <v>299</v>
      </c>
      <c r="C43" s="310"/>
      <c r="D43" s="310">
        <v>6081</v>
      </c>
      <c r="E43" s="291">
        <f t="shared" si="1"/>
        <v>0</v>
      </c>
      <c r="F43" s="311"/>
      <c r="G43" s="311">
        <f t="shared" si="2"/>
        <v>0</v>
      </c>
      <c r="H43" s="311"/>
      <c r="I43" s="310">
        <f t="shared" si="3"/>
        <v>0</v>
      </c>
      <c r="J43" s="304">
        <f t="shared" si="4"/>
        <v>0</v>
      </c>
      <c r="K43" s="310">
        <f t="shared" si="5"/>
        <v>0</v>
      </c>
      <c r="L43" s="312">
        <v>1.2</v>
      </c>
      <c r="M43" s="310">
        <f t="shared" si="6"/>
        <v>0</v>
      </c>
      <c r="N43" s="312">
        <v>30</v>
      </c>
      <c r="O43" s="310">
        <f t="shared" si="7"/>
        <v>0</v>
      </c>
      <c r="P43" s="307">
        <f t="shared" si="8"/>
        <v>0</v>
      </c>
      <c r="Q43" t="e">
        <f t="shared" si="9"/>
        <v>#DIV/0!</v>
      </c>
    </row>
    <row r="44" spans="1:16377" ht="15.75" hidden="1" x14ac:dyDescent="0.25">
      <c r="B44" s="252" t="s">
        <v>300</v>
      </c>
      <c r="C44" s="304"/>
      <c r="D44" s="304">
        <v>6081</v>
      </c>
      <c r="E44" s="249">
        <f t="shared" si="1"/>
        <v>0</v>
      </c>
      <c r="F44" s="304"/>
      <c r="G44" s="304">
        <f t="shared" si="2"/>
        <v>0</v>
      </c>
      <c r="H44" s="304"/>
      <c r="I44" s="304">
        <f t="shared" si="3"/>
        <v>0</v>
      </c>
      <c r="J44" s="304">
        <f t="shared" si="4"/>
        <v>0</v>
      </c>
      <c r="K44" s="304">
        <f t="shared" si="5"/>
        <v>0</v>
      </c>
      <c r="L44" s="306">
        <v>1.2</v>
      </c>
      <c r="M44" s="304">
        <f t="shared" si="6"/>
        <v>0</v>
      </c>
      <c r="N44" s="306">
        <v>30</v>
      </c>
      <c r="O44" s="304">
        <f t="shared" si="7"/>
        <v>0</v>
      </c>
      <c r="P44" s="307">
        <f t="shared" si="8"/>
        <v>0</v>
      </c>
      <c r="Q44" t="e">
        <f t="shared" si="9"/>
        <v>#DIV/0!</v>
      </c>
    </row>
    <row r="45" spans="1:16377" ht="15.75" hidden="1" x14ac:dyDescent="0.25">
      <c r="B45" s="252" t="s">
        <v>300</v>
      </c>
      <c r="C45" s="304"/>
      <c r="D45" s="304">
        <v>6081</v>
      </c>
      <c r="E45" s="249">
        <f t="shared" si="1"/>
        <v>0</v>
      </c>
      <c r="F45" s="304"/>
      <c r="G45" s="304">
        <f t="shared" si="2"/>
        <v>0</v>
      </c>
      <c r="H45" s="304"/>
      <c r="I45" s="304">
        <f t="shared" si="3"/>
        <v>0</v>
      </c>
      <c r="J45" s="304">
        <f t="shared" si="4"/>
        <v>0</v>
      </c>
      <c r="K45" s="304">
        <f t="shared" si="5"/>
        <v>0</v>
      </c>
      <c r="L45" s="306">
        <v>1.2</v>
      </c>
      <c r="M45" s="304">
        <f t="shared" si="6"/>
        <v>0</v>
      </c>
      <c r="N45" s="306">
        <v>30</v>
      </c>
      <c r="O45" s="304">
        <f t="shared" si="7"/>
        <v>0</v>
      </c>
      <c r="P45" s="307">
        <f t="shared" si="8"/>
        <v>0</v>
      </c>
      <c r="Q45" t="e">
        <f t="shared" si="9"/>
        <v>#DIV/0!</v>
      </c>
    </row>
    <row r="46" spans="1:16377" ht="15.75" hidden="1" x14ac:dyDescent="0.25">
      <c r="B46" s="252" t="s">
        <v>300</v>
      </c>
      <c r="C46" s="304"/>
      <c r="D46" s="304">
        <v>6081</v>
      </c>
      <c r="E46" s="249">
        <f t="shared" si="1"/>
        <v>0</v>
      </c>
      <c r="F46" s="304"/>
      <c r="G46" s="304">
        <f t="shared" si="2"/>
        <v>0</v>
      </c>
      <c r="H46" s="304"/>
      <c r="I46" s="304">
        <f t="shared" si="3"/>
        <v>0</v>
      </c>
      <c r="J46" s="304">
        <f t="shared" si="4"/>
        <v>0</v>
      </c>
      <c r="K46" s="304">
        <f t="shared" si="5"/>
        <v>0</v>
      </c>
      <c r="L46" s="306">
        <v>1.2</v>
      </c>
      <c r="M46" s="304">
        <f t="shared" si="6"/>
        <v>0</v>
      </c>
      <c r="N46" s="306">
        <v>30</v>
      </c>
      <c r="O46" s="304">
        <f t="shared" si="7"/>
        <v>0</v>
      </c>
      <c r="P46" s="307">
        <f t="shared" si="8"/>
        <v>0</v>
      </c>
      <c r="Q46" t="e">
        <f t="shared" si="9"/>
        <v>#DIV/0!</v>
      </c>
    </row>
    <row r="47" spans="1:16377" ht="13.5" customHeight="1" x14ac:dyDescent="0.25">
      <c r="B47" s="248" t="s">
        <v>301</v>
      </c>
      <c r="C47" s="304">
        <v>3</v>
      </c>
      <c r="D47" s="304">
        <v>6081</v>
      </c>
      <c r="E47" s="249">
        <f t="shared" si="1"/>
        <v>18243</v>
      </c>
      <c r="F47" s="304"/>
      <c r="G47" s="304">
        <f t="shared" si="2"/>
        <v>0</v>
      </c>
      <c r="H47" s="304"/>
      <c r="I47" s="304">
        <f t="shared" si="3"/>
        <v>0</v>
      </c>
      <c r="J47" s="304">
        <f t="shared" si="4"/>
        <v>15597</v>
      </c>
      <c r="K47" s="304">
        <f t="shared" si="5"/>
        <v>33840</v>
      </c>
      <c r="L47" s="306">
        <v>1.2</v>
      </c>
      <c r="M47" s="304">
        <f t="shared" si="6"/>
        <v>6768</v>
      </c>
      <c r="N47" s="306">
        <v>30</v>
      </c>
      <c r="O47" s="304">
        <f t="shared" si="7"/>
        <v>10152</v>
      </c>
      <c r="P47" s="307">
        <f t="shared" si="8"/>
        <v>50760</v>
      </c>
      <c r="Q47">
        <f t="shared" si="9"/>
        <v>16920</v>
      </c>
    </row>
    <row r="48" spans="1:16377" ht="15.75" x14ac:dyDescent="0.25">
      <c r="B48" s="248" t="s">
        <v>302</v>
      </c>
      <c r="C48" s="304">
        <v>3</v>
      </c>
      <c r="D48" s="304">
        <v>6081</v>
      </c>
      <c r="E48" s="290">
        <f t="shared" si="1"/>
        <v>18243</v>
      </c>
      <c r="F48" s="307">
        <v>20</v>
      </c>
      <c r="G48" s="307">
        <f t="shared" si="2"/>
        <v>3648.6000000000004</v>
      </c>
      <c r="H48" s="307"/>
      <c r="I48" s="304">
        <f t="shared" si="3"/>
        <v>0</v>
      </c>
      <c r="J48" s="304">
        <f t="shared" si="4"/>
        <v>11948.4</v>
      </c>
      <c r="K48" s="304">
        <f t="shared" si="5"/>
        <v>33840</v>
      </c>
      <c r="L48" s="306">
        <v>1.2</v>
      </c>
      <c r="M48" s="304">
        <f t="shared" si="6"/>
        <v>6768</v>
      </c>
      <c r="N48" s="306">
        <v>30</v>
      </c>
      <c r="O48" s="304">
        <f t="shared" si="7"/>
        <v>10152</v>
      </c>
      <c r="P48" s="307">
        <f t="shared" si="8"/>
        <v>50760</v>
      </c>
      <c r="Q48">
        <f t="shared" si="9"/>
        <v>16920</v>
      </c>
    </row>
    <row r="49" spans="2:17" ht="15.75" hidden="1" x14ac:dyDescent="0.25">
      <c r="B49" s="248" t="s">
        <v>303</v>
      </c>
      <c r="C49" s="304"/>
      <c r="D49" s="304">
        <v>6081</v>
      </c>
      <c r="E49" s="249">
        <f t="shared" si="1"/>
        <v>0</v>
      </c>
      <c r="F49" s="304"/>
      <c r="G49" s="304">
        <f t="shared" si="2"/>
        <v>0</v>
      </c>
      <c r="H49" s="304"/>
      <c r="I49" s="304">
        <f t="shared" si="3"/>
        <v>0</v>
      </c>
      <c r="J49" s="304">
        <f t="shared" si="4"/>
        <v>0</v>
      </c>
      <c r="K49" s="304">
        <f t="shared" si="5"/>
        <v>0</v>
      </c>
      <c r="L49" s="306">
        <v>1.2</v>
      </c>
      <c r="M49" s="304">
        <f t="shared" si="6"/>
        <v>0</v>
      </c>
      <c r="N49" s="306">
        <v>30</v>
      </c>
      <c r="O49" s="304">
        <f t="shared" si="7"/>
        <v>0</v>
      </c>
      <c r="P49" s="307">
        <f t="shared" si="8"/>
        <v>0</v>
      </c>
      <c r="Q49" t="e">
        <f t="shared" si="9"/>
        <v>#DIV/0!</v>
      </c>
    </row>
    <row r="50" spans="2:17" ht="15.75" x14ac:dyDescent="0.25">
      <c r="B50" s="247" t="s">
        <v>289</v>
      </c>
      <c r="C50" s="299">
        <f>SUM(C23:C49)</f>
        <v>45.85</v>
      </c>
      <c r="D50" s="299">
        <f t="shared" ref="D50:P50" si="10">SUM(D23:D49)</f>
        <v>159534</v>
      </c>
      <c r="E50" s="299">
        <f t="shared" si="10"/>
        <v>271198.05</v>
      </c>
      <c r="F50" s="299"/>
      <c r="G50" s="299">
        <f t="shared" si="10"/>
        <v>10687.5</v>
      </c>
      <c r="H50" s="299"/>
      <c r="I50" s="299">
        <f t="shared" si="10"/>
        <v>0</v>
      </c>
      <c r="J50" s="299">
        <f t="shared" si="10"/>
        <v>235302.45000000004</v>
      </c>
      <c r="K50" s="299">
        <f t="shared" si="10"/>
        <v>517188</v>
      </c>
      <c r="L50" s="299"/>
      <c r="M50" s="299">
        <f t="shared" si="10"/>
        <v>103437.6</v>
      </c>
      <c r="N50" s="299"/>
      <c r="O50" s="299">
        <f t="shared" si="10"/>
        <v>155156.40000000002</v>
      </c>
      <c r="P50" s="299">
        <f t="shared" si="10"/>
        <v>775782</v>
      </c>
    </row>
    <row r="51" spans="2:17" ht="12.75" customHeight="1" x14ac:dyDescent="0.25">
      <c r="B51" s="247" t="s">
        <v>290</v>
      </c>
      <c r="C51" s="300" t="s">
        <v>339</v>
      </c>
      <c r="D51" s="255"/>
      <c r="E51" s="255"/>
      <c r="F51" s="255"/>
      <c r="G51" s="255"/>
      <c r="H51" s="300"/>
      <c r="I51" s="300"/>
      <c r="J51" s="300"/>
      <c r="K51" s="300"/>
      <c r="L51" s="309"/>
      <c r="M51" s="300"/>
      <c r="N51" s="309"/>
      <c r="O51" s="300"/>
      <c r="P51" s="300"/>
    </row>
    <row r="52" spans="2:17" ht="15.75" x14ac:dyDescent="0.25">
      <c r="B52" s="256" t="s">
        <v>294</v>
      </c>
      <c r="C52" s="304">
        <v>11</v>
      </c>
      <c r="D52" s="304">
        <v>4937</v>
      </c>
      <c r="E52" s="249">
        <f>D52*C52</f>
        <v>54307</v>
      </c>
      <c r="F52" s="304"/>
      <c r="G52" s="304">
        <f>F52%*E52</f>
        <v>0</v>
      </c>
      <c r="H52" s="304"/>
      <c r="I52" s="304">
        <f>H52%*E52</f>
        <v>0</v>
      </c>
      <c r="J52" s="304">
        <f>11280*C52-E52-G52-I52</f>
        <v>69773</v>
      </c>
      <c r="K52" s="304">
        <f>E52+G52+I52+J52</f>
        <v>124080</v>
      </c>
      <c r="L52" s="306">
        <v>1.2</v>
      </c>
      <c r="M52" s="304">
        <f>(L52*K52)-K52</f>
        <v>24816</v>
      </c>
      <c r="N52" s="306">
        <v>30</v>
      </c>
      <c r="O52" s="304">
        <f>N52%*K52</f>
        <v>37224</v>
      </c>
      <c r="P52" s="307">
        <f>K52+M52+O52</f>
        <v>186120</v>
      </c>
    </row>
    <row r="53" spans="2:17" ht="15" customHeight="1" x14ac:dyDescent="0.25">
      <c r="B53" s="256" t="s">
        <v>461</v>
      </c>
      <c r="C53" s="304">
        <v>7</v>
      </c>
      <c r="D53" s="304">
        <v>4937</v>
      </c>
      <c r="E53" s="249">
        <f>D53*C53</f>
        <v>34559</v>
      </c>
      <c r="F53" s="304">
        <v>15</v>
      </c>
      <c r="G53" s="304">
        <f>F53%*E53</f>
        <v>5183.8499999999995</v>
      </c>
      <c r="H53" s="304"/>
      <c r="I53" s="304">
        <f>H53%*E53</f>
        <v>0</v>
      </c>
      <c r="J53" s="304">
        <f t="shared" ref="J53:J65" si="11">11280*C53-E53-G53-I53</f>
        <v>39217.15</v>
      </c>
      <c r="K53" s="304">
        <f>E53+G53+I53+J53</f>
        <v>78960</v>
      </c>
      <c r="L53" s="306">
        <v>1.2</v>
      </c>
      <c r="M53" s="304">
        <f>(L53*K53)-K53</f>
        <v>15792</v>
      </c>
      <c r="N53" s="306">
        <v>30</v>
      </c>
      <c r="O53" s="304">
        <f>N53%*K53</f>
        <v>23688</v>
      </c>
      <c r="P53" s="307">
        <f>K53+M53+O53</f>
        <v>118440</v>
      </c>
    </row>
    <row r="54" spans="2:17" ht="15.75" hidden="1" x14ac:dyDescent="0.25">
      <c r="B54" s="256" t="s">
        <v>294</v>
      </c>
      <c r="C54" s="304"/>
      <c r="D54" s="304">
        <v>4937</v>
      </c>
      <c r="E54" s="249">
        <f>D54*C54</f>
        <v>0</v>
      </c>
      <c r="F54" s="304"/>
      <c r="G54" s="304">
        <f>F54%*E54</f>
        <v>0</v>
      </c>
      <c r="H54" s="304">
        <v>4</v>
      </c>
      <c r="I54" s="304">
        <f>H54%*E54</f>
        <v>0</v>
      </c>
      <c r="J54" s="304">
        <f t="shared" si="11"/>
        <v>0</v>
      </c>
      <c r="K54" s="304">
        <f>E54+G54+I54+J54</f>
        <v>0</v>
      </c>
      <c r="L54" s="306">
        <v>1.2</v>
      </c>
      <c r="M54" s="304">
        <f>(L54*K54)-K54</f>
        <v>0</v>
      </c>
      <c r="N54" s="306">
        <v>30</v>
      </c>
      <c r="O54" s="304">
        <f>N54%*K54</f>
        <v>0</v>
      </c>
      <c r="P54" s="307">
        <f>K54+M54+O54</f>
        <v>0</v>
      </c>
    </row>
    <row r="55" spans="2:17" ht="12" customHeight="1" x14ac:dyDescent="0.25">
      <c r="B55" s="256" t="s">
        <v>462</v>
      </c>
      <c r="C55" s="304">
        <v>1.3</v>
      </c>
      <c r="D55" s="304">
        <v>4937</v>
      </c>
      <c r="E55" s="249">
        <f>D55*C55</f>
        <v>6418.1</v>
      </c>
      <c r="F55" s="304"/>
      <c r="G55" s="304">
        <f>F55%*E55</f>
        <v>0</v>
      </c>
      <c r="H55" s="304"/>
      <c r="I55" s="304">
        <f>H55%*E55</f>
        <v>0</v>
      </c>
      <c r="J55" s="304">
        <f t="shared" si="11"/>
        <v>8245.9</v>
      </c>
      <c r="K55" s="304">
        <f>E55+G55+I55+J55</f>
        <v>14664</v>
      </c>
      <c r="L55" s="306">
        <v>1.2</v>
      </c>
      <c r="M55" s="304">
        <f>(L55*K55)-K55</f>
        <v>2932.7999999999993</v>
      </c>
      <c r="N55" s="306">
        <v>30</v>
      </c>
      <c r="O55" s="304">
        <f>N55%*K55</f>
        <v>4399.2</v>
      </c>
      <c r="P55" s="307">
        <f>K55+M55+O55</f>
        <v>21996</v>
      </c>
    </row>
    <row r="56" spans="2:17" ht="15.75" hidden="1" x14ac:dyDescent="0.25">
      <c r="B56" s="256" t="s">
        <v>463</v>
      </c>
      <c r="C56" s="304"/>
      <c r="D56" s="249">
        <v>4464</v>
      </c>
      <c r="E56" s="249">
        <f t="shared" ref="E56:E63" si="12">D56*C56</f>
        <v>0</v>
      </c>
      <c r="F56" s="249"/>
      <c r="G56" s="249">
        <f t="shared" ref="G56:G63" si="13">F56%*E56</f>
        <v>0</v>
      </c>
      <c r="H56" s="304"/>
      <c r="I56" s="304">
        <f t="shared" ref="I56:I63" si="14">H56%*E56</f>
        <v>0</v>
      </c>
      <c r="J56" s="304">
        <f t="shared" si="11"/>
        <v>0</v>
      </c>
      <c r="K56" s="304">
        <f t="shared" ref="K56:K63" si="15">E56+G56+I56+J56</f>
        <v>0</v>
      </c>
      <c r="L56" s="306">
        <v>1.2</v>
      </c>
      <c r="M56" s="304">
        <f t="shared" ref="M56:M63" si="16">(L56*K56)-K56</f>
        <v>0</v>
      </c>
      <c r="N56" s="306">
        <v>30</v>
      </c>
      <c r="O56" s="304">
        <f t="shared" ref="O56:O57" si="17">N56%*K56</f>
        <v>0</v>
      </c>
      <c r="P56" s="304">
        <f t="shared" ref="P56:P57" si="18">K56+M56+O56</f>
        <v>0</v>
      </c>
    </row>
    <row r="57" spans="2:17" ht="15.75" hidden="1" x14ac:dyDescent="0.25">
      <c r="B57" s="256" t="s">
        <v>341</v>
      </c>
      <c r="C57" s="304"/>
      <c r="D57" s="249">
        <v>4464</v>
      </c>
      <c r="E57" s="249">
        <f t="shared" si="12"/>
        <v>0</v>
      </c>
      <c r="F57" s="249"/>
      <c r="G57" s="249">
        <f t="shared" si="13"/>
        <v>0</v>
      </c>
      <c r="H57" s="304"/>
      <c r="I57" s="304">
        <f t="shared" si="14"/>
        <v>0</v>
      </c>
      <c r="J57" s="304">
        <f t="shared" si="11"/>
        <v>0</v>
      </c>
      <c r="K57" s="304">
        <f t="shared" si="15"/>
        <v>0</v>
      </c>
      <c r="L57" s="306">
        <v>1.2</v>
      </c>
      <c r="M57" s="304">
        <f t="shared" si="16"/>
        <v>0</v>
      </c>
      <c r="N57" s="306">
        <v>30</v>
      </c>
      <c r="O57" s="304">
        <f t="shared" si="17"/>
        <v>0</v>
      </c>
      <c r="P57" s="304">
        <f t="shared" si="18"/>
        <v>0</v>
      </c>
    </row>
    <row r="58" spans="2:17" ht="15.75" hidden="1" x14ac:dyDescent="0.25">
      <c r="B58" s="256" t="s">
        <v>464</v>
      </c>
      <c r="C58" s="304"/>
      <c r="D58" s="304">
        <v>4937</v>
      </c>
      <c r="E58" s="249">
        <f t="shared" si="12"/>
        <v>0</v>
      </c>
      <c r="F58" s="304"/>
      <c r="G58" s="304">
        <f t="shared" si="13"/>
        <v>0</v>
      </c>
      <c r="H58" s="304"/>
      <c r="I58" s="304">
        <f t="shared" si="14"/>
        <v>0</v>
      </c>
      <c r="J58" s="304">
        <f t="shared" si="11"/>
        <v>0</v>
      </c>
      <c r="K58" s="304">
        <f t="shared" si="15"/>
        <v>0</v>
      </c>
      <c r="L58" s="306">
        <v>1.2</v>
      </c>
      <c r="M58" s="304">
        <f t="shared" si="16"/>
        <v>0</v>
      </c>
      <c r="N58" s="306">
        <v>30</v>
      </c>
      <c r="O58" s="304">
        <f>N58%*K58</f>
        <v>0</v>
      </c>
      <c r="P58" s="307">
        <f>K58+M58+O58</f>
        <v>0</v>
      </c>
    </row>
    <row r="59" spans="2:17" ht="15" customHeight="1" x14ac:dyDescent="0.25">
      <c r="B59" s="256" t="s">
        <v>291</v>
      </c>
      <c r="C59" s="304">
        <v>1</v>
      </c>
      <c r="D59" s="304">
        <v>5381</v>
      </c>
      <c r="E59" s="249">
        <f t="shared" si="12"/>
        <v>5381</v>
      </c>
      <c r="F59" s="304"/>
      <c r="G59" s="304">
        <f t="shared" si="13"/>
        <v>0</v>
      </c>
      <c r="H59" s="304"/>
      <c r="I59" s="304">
        <f t="shared" si="14"/>
        <v>0</v>
      </c>
      <c r="J59" s="304">
        <f t="shared" si="11"/>
        <v>5899</v>
      </c>
      <c r="K59" s="304">
        <f t="shared" si="15"/>
        <v>11280</v>
      </c>
      <c r="L59" s="306">
        <v>1.2</v>
      </c>
      <c r="M59" s="304">
        <f t="shared" si="16"/>
        <v>2256</v>
      </c>
      <c r="N59" s="306">
        <v>30</v>
      </c>
      <c r="O59" s="304">
        <f t="shared" ref="O59:O63" si="19">N59%*K59</f>
        <v>3384</v>
      </c>
      <c r="P59" s="307">
        <f t="shared" ref="P59:P63" si="20">K59+M59+O59</f>
        <v>16920</v>
      </c>
    </row>
    <row r="60" spans="2:17" ht="15.75" hidden="1" x14ac:dyDescent="0.25">
      <c r="B60" s="256" t="s">
        <v>465</v>
      </c>
      <c r="C60" s="304"/>
      <c r="D60" s="304">
        <v>5381</v>
      </c>
      <c r="E60" s="249">
        <f t="shared" si="12"/>
        <v>0</v>
      </c>
      <c r="F60" s="304"/>
      <c r="G60" s="304">
        <f t="shared" si="13"/>
        <v>0</v>
      </c>
      <c r="H60" s="304"/>
      <c r="I60" s="304">
        <f t="shared" si="14"/>
        <v>0</v>
      </c>
      <c r="J60" s="304">
        <f t="shared" si="11"/>
        <v>0</v>
      </c>
      <c r="K60" s="304">
        <f t="shared" si="15"/>
        <v>0</v>
      </c>
      <c r="L60" s="306">
        <v>1.2</v>
      </c>
      <c r="M60" s="304">
        <f t="shared" si="16"/>
        <v>0</v>
      </c>
      <c r="N60" s="306">
        <v>30</v>
      </c>
      <c r="O60" s="304">
        <f t="shared" si="19"/>
        <v>0</v>
      </c>
      <c r="P60" s="307">
        <f t="shared" si="20"/>
        <v>0</v>
      </c>
    </row>
    <row r="61" spans="2:17" ht="15.75" x14ac:dyDescent="0.25">
      <c r="B61" s="257" t="s">
        <v>292</v>
      </c>
      <c r="C61" s="304">
        <v>1</v>
      </c>
      <c r="D61" s="307">
        <v>5677</v>
      </c>
      <c r="E61" s="290">
        <f>D61*C61</f>
        <v>5677</v>
      </c>
      <c r="F61" s="290"/>
      <c r="G61" s="307">
        <f>F61%*E61</f>
        <v>0</v>
      </c>
      <c r="H61" s="307">
        <v>12</v>
      </c>
      <c r="I61" s="313">
        <f>H61%*E61</f>
        <v>681.24</v>
      </c>
      <c r="J61" s="304">
        <f t="shared" si="11"/>
        <v>4921.76</v>
      </c>
      <c r="K61" s="304">
        <f>E61+G61+I61+J61</f>
        <v>11280</v>
      </c>
      <c r="L61" s="306">
        <v>1.2</v>
      </c>
      <c r="M61" s="304">
        <f>(L61*K61)-K61</f>
        <v>2256</v>
      </c>
      <c r="N61" s="306">
        <v>30</v>
      </c>
      <c r="O61" s="304">
        <f>N61%*K61</f>
        <v>3384</v>
      </c>
      <c r="P61" s="307">
        <f>K61+M61+O61</f>
        <v>16920</v>
      </c>
    </row>
    <row r="62" spans="2:17" ht="15.75" x14ac:dyDescent="0.25">
      <c r="B62" s="256" t="s">
        <v>293</v>
      </c>
      <c r="C62" s="304">
        <v>1</v>
      </c>
      <c r="D62" s="304">
        <v>5737</v>
      </c>
      <c r="E62" s="249">
        <f t="shared" si="12"/>
        <v>5737</v>
      </c>
      <c r="F62" s="304"/>
      <c r="G62" s="304">
        <f t="shared" si="13"/>
        <v>0</v>
      </c>
      <c r="H62" s="304"/>
      <c r="I62" s="304">
        <f t="shared" si="14"/>
        <v>0</v>
      </c>
      <c r="J62" s="304">
        <f t="shared" si="11"/>
        <v>5543</v>
      </c>
      <c r="K62" s="304">
        <f t="shared" si="15"/>
        <v>11280</v>
      </c>
      <c r="L62" s="306">
        <v>1.2</v>
      </c>
      <c r="M62" s="304">
        <f t="shared" si="16"/>
        <v>2256</v>
      </c>
      <c r="N62" s="306">
        <v>30</v>
      </c>
      <c r="O62" s="304">
        <f t="shared" si="19"/>
        <v>3384</v>
      </c>
      <c r="P62" s="307">
        <f t="shared" si="20"/>
        <v>16920</v>
      </c>
    </row>
    <row r="63" spans="2:17" ht="15.75" hidden="1" x14ac:dyDescent="0.25">
      <c r="B63" s="256" t="s">
        <v>466</v>
      </c>
      <c r="C63" s="304"/>
      <c r="D63" s="304">
        <v>5737</v>
      </c>
      <c r="E63" s="249">
        <f t="shared" si="12"/>
        <v>0</v>
      </c>
      <c r="F63" s="304"/>
      <c r="G63" s="304">
        <f t="shared" si="13"/>
        <v>0</v>
      </c>
      <c r="H63" s="304"/>
      <c r="I63" s="304">
        <f t="shared" si="14"/>
        <v>0</v>
      </c>
      <c r="J63" s="304">
        <f t="shared" si="11"/>
        <v>0</v>
      </c>
      <c r="K63" s="304">
        <f t="shared" si="15"/>
        <v>0</v>
      </c>
      <c r="L63" s="306">
        <v>1.2</v>
      </c>
      <c r="M63" s="304">
        <f t="shared" si="16"/>
        <v>0</v>
      </c>
      <c r="N63" s="306">
        <v>30</v>
      </c>
      <c r="O63" s="304">
        <f t="shared" si="19"/>
        <v>0</v>
      </c>
      <c r="P63" s="307">
        <f t="shared" si="20"/>
        <v>0</v>
      </c>
    </row>
    <row r="64" spans="2:17" ht="15.75" x14ac:dyDescent="0.25">
      <c r="B64" s="256" t="s">
        <v>343</v>
      </c>
      <c r="C64" s="304">
        <v>1</v>
      </c>
      <c r="D64" s="307">
        <v>5737</v>
      </c>
      <c r="E64" s="290">
        <f>D64*C64</f>
        <v>5737</v>
      </c>
      <c r="F64" s="307"/>
      <c r="G64" s="307">
        <f>F64%*E64</f>
        <v>0</v>
      </c>
      <c r="H64" s="307"/>
      <c r="I64" s="307">
        <f>H64%*E64</f>
        <v>0</v>
      </c>
      <c r="J64" s="304">
        <f t="shared" si="11"/>
        <v>5543</v>
      </c>
      <c r="K64" s="304">
        <f>E64+G64+I64+J64</f>
        <v>11280</v>
      </c>
      <c r="L64" s="306">
        <v>1.2</v>
      </c>
      <c r="M64" s="304">
        <f>(L64*K64)-K64</f>
        <v>2256</v>
      </c>
      <c r="N64" s="306">
        <v>30</v>
      </c>
      <c r="O64" s="304">
        <f>N64%*K64</f>
        <v>3384</v>
      </c>
      <c r="P64" s="307">
        <f>K64+M64+O64</f>
        <v>16920</v>
      </c>
    </row>
    <row r="65" spans="1:16380" ht="15" customHeight="1" x14ac:dyDescent="0.25">
      <c r="B65" s="258" t="s">
        <v>342</v>
      </c>
      <c r="C65" s="304">
        <v>1</v>
      </c>
      <c r="D65" s="307">
        <v>5737</v>
      </c>
      <c r="E65" s="290">
        <f>D65*C65</f>
        <v>5737</v>
      </c>
      <c r="F65" s="290"/>
      <c r="G65" s="307">
        <f>F65%*E65</f>
        <v>0</v>
      </c>
      <c r="H65" s="307"/>
      <c r="I65" s="313">
        <f>H65%*E65</f>
        <v>0</v>
      </c>
      <c r="J65" s="304">
        <f t="shared" si="11"/>
        <v>5543</v>
      </c>
      <c r="K65" s="304">
        <f>E65+G65+I65+J65</f>
        <v>11280</v>
      </c>
      <c r="L65" s="306">
        <v>1.2</v>
      </c>
      <c r="M65" s="304">
        <f>(L65*K65)-K65</f>
        <v>2256</v>
      </c>
      <c r="N65" s="306">
        <v>30</v>
      </c>
      <c r="O65" s="304">
        <f>N65%*K65</f>
        <v>3384</v>
      </c>
      <c r="P65" s="307">
        <f>K65+M65+O65</f>
        <v>16920</v>
      </c>
    </row>
    <row r="66" spans="1:16380" ht="15" hidden="1" customHeight="1" x14ac:dyDescent="0.25">
      <c r="B66" s="258" t="s">
        <v>467</v>
      </c>
      <c r="C66" s="304"/>
      <c r="D66" s="307">
        <v>5737</v>
      </c>
      <c r="E66" s="290">
        <f t="shared" ref="E66" si="21">D66*C66</f>
        <v>0</v>
      </c>
      <c r="F66" s="290"/>
      <c r="G66" s="307">
        <f t="shared" ref="G66" si="22">F66%*E66</f>
        <v>0</v>
      </c>
      <c r="H66" s="307"/>
      <c r="I66" s="313">
        <f t="shared" ref="I66" si="23">H66%*E66</f>
        <v>0</v>
      </c>
      <c r="J66" s="304">
        <f t="shared" ref="J66" si="24">11163*C66-E66-G66-I66</f>
        <v>0</v>
      </c>
      <c r="K66" s="304">
        <f t="shared" ref="K66" si="25">E66+G66+I66+J66</f>
        <v>0</v>
      </c>
      <c r="L66" s="306">
        <v>1.2</v>
      </c>
      <c r="M66" s="304">
        <f t="shared" ref="M66" si="26">(L66*K66)-K66</f>
        <v>0</v>
      </c>
      <c r="N66" s="306">
        <v>30</v>
      </c>
      <c r="O66" s="304">
        <f t="shared" ref="O66" si="27">N66%*K66</f>
        <v>0</v>
      </c>
      <c r="P66" s="307">
        <f t="shared" ref="P66" si="28">K66+M66+O66</f>
        <v>0</v>
      </c>
    </row>
    <row r="67" spans="1:16380" ht="15.75" hidden="1" x14ac:dyDescent="0.25">
      <c r="B67" s="259" t="s">
        <v>468</v>
      </c>
      <c r="C67" s="304"/>
      <c r="D67" s="307">
        <v>5737</v>
      </c>
      <c r="E67" s="290">
        <f>D67*C67</f>
        <v>0</v>
      </c>
      <c r="F67" s="290"/>
      <c r="G67" s="307">
        <f>F67%*E67</f>
        <v>0</v>
      </c>
      <c r="H67" s="307"/>
      <c r="I67" s="313">
        <f>H67%*E67</f>
        <v>0</v>
      </c>
      <c r="J67" s="304">
        <f>11163*C67-E67-G67-I67</f>
        <v>0</v>
      </c>
      <c r="K67" s="304">
        <f>E67+G67+I67+J67</f>
        <v>0</v>
      </c>
      <c r="L67" s="306">
        <v>1.2</v>
      </c>
      <c r="M67" s="304">
        <f>(L67*K67)-K67</f>
        <v>0</v>
      </c>
      <c r="N67" s="306">
        <v>30</v>
      </c>
      <c r="O67" s="304">
        <f>N67%*K67</f>
        <v>0</v>
      </c>
      <c r="P67" s="307">
        <f>K67+M67+O67</f>
        <v>0</v>
      </c>
    </row>
    <row r="68" spans="1:16380" ht="15.75" x14ac:dyDescent="0.25">
      <c r="B68" s="247" t="s">
        <v>289</v>
      </c>
      <c r="C68" s="299">
        <f>SUM(C52:C67)</f>
        <v>24.3</v>
      </c>
      <c r="D68" s="299">
        <f t="shared" ref="D68:P68" si="29">SUM(D52:D67)</f>
        <v>84474</v>
      </c>
      <c r="E68" s="299">
        <f t="shared" si="29"/>
        <v>123553.1</v>
      </c>
      <c r="F68" s="299"/>
      <c r="G68" s="299">
        <f t="shared" si="29"/>
        <v>5183.8499999999995</v>
      </c>
      <c r="H68" s="299"/>
      <c r="I68" s="299">
        <f t="shared" si="29"/>
        <v>681.24</v>
      </c>
      <c r="J68" s="299">
        <f t="shared" si="29"/>
        <v>144685.81</v>
      </c>
      <c r="K68" s="299">
        <f t="shared" si="29"/>
        <v>274104</v>
      </c>
      <c r="L68" s="299"/>
      <c r="M68" s="299">
        <f t="shared" si="29"/>
        <v>54820.800000000003</v>
      </c>
      <c r="N68" s="299"/>
      <c r="O68" s="299">
        <f t="shared" si="29"/>
        <v>82231.199999999997</v>
      </c>
      <c r="P68" s="299">
        <f t="shared" si="29"/>
        <v>411156</v>
      </c>
    </row>
    <row r="69" spans="1:16380" ht="15.75" x14ac:dyDescent="0.25">
      <c r="B69" s="247" t="s">
        <v>280</v>
      </c>
      <c r="C69" s="300"/>
      <c r="D69" s="300"/>
      <c r="E69" s="300"/>
      <c r="F69" s="300"/>
      <c r="G69" s="300"/>
      <c r="H69" s="300"/>
      <c r="I69" s="300"/>
      <c r="J69" s="300"/>
      <c r="K69" s="300"/>
      <c r="L69" s="309"/>
      <c r="M69" s="300"/>
      <c r="N69" s="309"/>
      <c r="O69" s="300"/>
      <c r="P69" s="314"/>
    </row>
    <row r="70" spans="1:16380" ht="25.5" customHeight="1" x14ac:dyDescent="0.25">
      <c r="B70" s="248" t="s">
        <v>281</v>
      </c>
      <c r="C70" s="307">
        <v>5</v>
      </c>
      <c r="D70" s="304">
        <v>4464</v>
      </c>
      <c r="E70" s="249">
        <f t="shared" ref="E70:E81" si="30">D70*C70</f>
        <v>22320</v>
      </c>
      <c r="F70" s="304"/>
      <c r="G70" s="304">
        <f t="shared" ref="G70:G81" si="31">F70%*E70</f>
        <v>0</v>
      </c>
      <c r="H70" s="307">
        <v>12</v>
      </c>
      <c r="I70" s="315">
        <f t="shared" ref="I70:I78" si="32">H70%*E70</f>
        <v>2678.4</v>
      </c>
      <c r="J70" s="304">
        <f>11280*C70-E70-G70-I70</f>
        <v>31401.599999999999</v>
      </c>
      <c r="K70" s="304">
        <f t="shared" ref="K70:K81" si="33">E70+G70+I70+J70</f>
        <v>56400</v>
      </c>
      <c r="L70" s="306">
        <v>1.2</v>
      </c>
      <c r="M70" s="304">
        <f>(L70*K70)-K70</f>
        <v>11280</v>
      </c>
      <c r="N70" s="306">
        <v>30</v>
      </c>
      <c r="O70" s="304">
        <f t="shared" ref="O70:O81" si="34">N70%*K70</f>
        <v>16920</v>
      </c>
      <c r="P70" s="307">
        <f>K70+M70+O70</f>
        <v>84600</v>
      </c>
    </row>
    <row r="71" spans="1:16380" ht="31.5" x14ac:dyDescent="0.25">
      <c r="B71" s="250" t="s">
        <v>282</v>
      </c>
      <c r="C71" s="307">
        <v>4.5</v>
      </c>
      <c r="D71" s="304">
        <v>4464</v>
      </c>
      <c r="E71" s="249">
        <f t="shared" si="30"/>
        <v>20088</v>
      </c>
      <c r="F71" s="304"/>
      <c r="G71" s="304">
        <f t="shared" si="31"/>
        <v>0</v>
      </c>
      <c r="H71" s="307"/>
      <c r="I71" s="315">
        <f t="shared" si="32"/>
        <v>0</v>
      </c>
      <c r="J71" s="304">
        <f t="shared" ref="J71:J81" si="35">11280*C71-E71-G71-I71</f>
        <v>30672</v>
      </c>
      <c r="K71" s="304">
        <f t="shared" si="33"/>
        <v>50760</v>
      </c>
      <c r="L71" s="306">
        <v>1.2</v>
      </c>
      <c r="M71" s="304">
        <f t="shared" ref="M71:M81" si="36">(L71*K71)-K71</f>
        <v>10152</v>
      </c>
      <c r="N71" s="306">
        <v>30</v>
      </c>
      <c r="O71" s="304">
        <f t="shared" si="34"/>
        <v>15228</v>
      </c>
      <c r="P71" s="307">
        <f t="shared" ref="P71:P81" si="37">K71+M71+O71</f>
        <v>76140</v>
      </c>
    </row>
    <row r="72" spans="1:16380" ht="31.5" hidden="1" x14ac:dyDescent="0.25">
      <c r="B72" s="250" t="s">
        <v>469</v>
      </c>
      <c r="C72" s="307"/>
      <c r="D72" s="304">
        <v>4464</v>
      </c>
      <c r="E72" s="249">
        <f t="shared" si="30"/>
        <v>0</v>
      </c>
      <c r="F72" s="304"/>
      <c r="G72" s="304">
        <f t="shared" si="31"/>
        <v>0</v>
      </c>
      <c r="H72" s="307"/>
      <c r="I72" s="315">
        <f t="shared" si="32"/>
        <v>0</v>
      </c>
      <c r="J72" s="304">
        <f t="shared" si="35"/>
        <v>0</v>
      </c>
      <c r="K72" s="304">
        <f t="shared" si="33"/>
        <v>0</v>
      </c>
      <c r="L72" s="306">
        <v>1.2</v>
      </c>
      <c r="M72" s="304">
        <f t="shared" si="36"/>
        <v>0</v>
      </c>
      <c r="N72" s="306">
        <v>30</v>
      </c>
      <c r="O72" s="304">
        <f t="shared" si="34"/>
        <v>0</v>
      </c>
      <c r="P72" s="307">
        <f t="shared" si="37"/>
        <v>0</v>
      </c>
    </row>
    <row r="73" spans="1:16380" ht="15.75" x14ac:dyDescent="0.25">
      <c r="B73" s="248" t="s">
        <v>283</v>
      </c>
      <c r="C73" s="304">
        <v>3</v>
      </c>
      <c r="D73" s="249">
        <v>4444</v>
      </c>
      <c r="E73" s="249">
        <f t="shared" si="30"/>
        <v>13332</v>
      </c>
      <c r="F73" s="304"/>
      <c r="G73" s="304">
        <f t="shared" si="31"/>
        <v>0</v>
      </c>
      <c r="H73" s="307">
        <v>12</v>
      </c>
      <c r="I73" s="315">
        <f t="shared" si="32"/>
        <v>1599.84</v>
      </c>
      <c r="J73" s="304">
        <f t="shared" si="35"/>
        <v>18908.16</v>
      </c>
      <c r="K73" s="304">
        <f t="shared" si="33"/>
        <v>33840</v>
      </c>
      <c r="L73" s="306">
        <v>1.2</v>
      </c>
      <c r="M73" s="304">
        <f t="shared" si="36"/>
        <v>6768</v>
      </c>
      <c r="N73" s="306">
        <v>30</v>
      </c>
      <c r="O73" s="304">
        <f t="shared" si="34"/>
        <v>10152</v>
      </c>
      <c r="P73" s="307">
        <f t="shared" si="37"/>
        <v>50760</v>
      </c>
    </row>
    <row r="74" spans="1:16380" ht="15.75" x14ac:dyDescent="0.25">
      <c r="A74" s="125"/>
      <c r="B74" s="248" t="s">
        <v>284</v>
      </c>
      <c r="C74" s="304">
        <v>1.5</v>
      </c>
      <c r="D74" s="249">
        <v>4444</v>
      </c>
      <c r="E74" s="249">
        <f t="shared" si="30"/>
        <v>6666</v>
      </c>
      <c r="F74" s="304"/>
      <c r="G74" s="304">
        <f t="shared" si="31"/>
        <v>0</v>
      </c>
      <c r="H74" s="307"/>
      <c r="I74" s="315">
        <f t="shared" si="32"/>
        <v>0</v>
      </c>
      <c r="J74" s="304">
        <f t="shared" si="35"/>
        <v>10254</v>
      </c>
      <c r="K74" s="304">
        <f t="shared" si="33"/>
        <v>16920</v>
      </c>
      <c r="L74" s="306">
        <v>1.2</v>
      </c>
      <c r="M74" s="304">
        <f t="shared" si="36"/>
        <v>3384</v>
      </c>
      <c r="N74" s="306">
        <v>30</v>
      </c>
      <c r="O74" s="304">
        <f t="shared" si="34"/>
        <v>5076</v>
      </c>
      <c r="P74" s="307">
        <f t="shared" si="37"/>
        <v>25380</v>
      </c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125"/>
      <c r="BM74" s="125"/>
      <c r="BN74" s="125"/>
      <c r="BO74" s="125"/>
      <c r="BP74" s="125"/>
      <c r="BQ74" s="125"/>
      <c r="BR74" s="125"/>
      <c r="BS74" s="125"/>
      <c r="BT74" s="125"/>
      <c r="BU74" s="125"/>
      <c r="BV74" s="125"/>
      <c r="BW74" s="125"/>
      <c r="BX74" s="125"/>
      <c r="BY74" s="125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125"/>
      <c r="CO74" s="125"/>
      <c r="CP74" s="125"/>
      <c r="CQ74" s="125"/>
      <c r="CR74" s="125"/>
      <c r="CS74" s="125"/>
      <c r="CT74" s="125"/>
      <c r="CU74" s="125"/>
      <c r="CV74" s="125"/>
      <c r="CW74" s="125"/>
      <c r="CX74" s="125"/>
      <c r="CY74" s="125"/>
      <c r="CZ74" s="125"/>
      <c r="DA74" s="125"/>
      <c r="DB74" s="125"/>
      <c r="DC74" s="125"/>
      <c r="DD74" s="125"/>
      <c r="DE74" s="125"/>
      <c r="DF74" s="125"/>
      <c r="DG74" s="125"/>
      <c r="DH74" s="125"/>
      <c r="DI74" s="125"/>
      <c r="DJ74" s="125"/>
      <c r="DK74" s="125"/>
      <c r="DL74" s="125"/>
      <c r="DM74" s="125"/>
      <c r="DN74" s="125"/>
      <c r="DO74" s="125"/>
      <c r="DP74" s="125"/>
      <c r="DQ74" s="125"/>
      <c r="DR74" s="125"/>
      <c r="DS74" s="125"/>
      <c r="DT74" s="125"/>
      <c r="DU74" s="125"/>
      <c r="DV74" s="125"/>
      <c r="DW74" s="125"/>
      <c r="DX74" s="125"/>
      <c r="DY74" s="125"/>
      <c r="DZ74" s="125"/>
      <c r="EA74" s="125"/>
      <c r="EB74" s="125"/>
      <c r="EC74" s="125"/>
      <c r="ED74" s="125"/>
      <c r="EE74" s="125"/>
      <c r="EF74" s="125"/>
      <c r="EG74" s="125"/>
      <c r="EH74" s="125"/>
      <c r="EI74" s="125"/>
      <c r="EJ74" s="125"/>
      <c r="EK74" s="125"/>
      <c r="EL74" s="125"/>
      <c r="EM74" s="125"/>
      <c r="EN74" s="125"/>
      <c r="EO74" s="125"/>
      <c r="EP74" s="125"/>
      <c r="EQ74" s="125"/>
      <c r="ER74" s="125"/>
      <c r="ES74" s="125"/>
      <c r="ET74" s="125"/>
      <c r="EU74" s="125"/>
      <c r="EV74" s="125"/>
      <c r="EW74" s="125"/>
      <c r="EX74" s="125"/>
      <c r="EY74" s="125"/>
      <c r="EZ74" s="125"/>
      <c r="FA74" s="125"/>
      <c r="FB74" s="125"/>
      <c r="FC74" s="125"/>
      <c r="FD74" s="125"/>
      <c r="FE74" s="125"/>
      <c r="FF74" s="125"/>
      <c r="FG74" s="125"/>
      <c r="FH74" s="125"/>
      <c r="FI74" s="125"/>
      <c r="FJ74" s="125"/>
      <c r="FK74" s="125"/>
      <c r="FL74" s="125"/>
      <c r="FM74" s="125"/>
      <c r="FN74" s="125"/>
      <c r="FO74" s="125"/>
      <c r="FP74" s="125"/>
      <c r="FQ74" s="125"/>
      <c r="FR74" s="125"/>
      <c r="FS74" s="125"/>
      <c r="FT74" s="125"/>
      <c r="FU74" s="125"/>
      <c r="FV74" s="125"/>
      <c r="FW74" s="125"/>
      <c r="FX74" s="125"/>
      <c r="FY74" s="125"/>
      <c r="FZ74" s="125"/>
      <c r="GA74" s="125"/>
      <c r="GB74" s="125"/>
      <c r="GC74" s="125"/>
      <c r="GD74" s="125"/>
      <c r="GE74" s="125"/>
      <c r="GF74" s="125"/>
      <c r="GG74" s="125"/>
      <c r="GH74" s="125"/>
      <c r="GI74" s="125"/>
      <c r="GJ74" s="125"/>
      <c r="GK74" s="125"/>
      <c r="GL74" s="125"/>
      <c r="GM74" s="125"/>
      <c r="GN74" s="125"/>
      <c r="GO74" s="125"/>
      <c r="GP74" s="125"/>
      <c r="GQ74" s="125"/>
      <c r="GR74" s="125"/>
      <c r="GS74" s="125"/>
      <c r="GT74" s="125"/>
      <c r="GU74" s="125"/>
      <c r="GV74" s="125"/>
      <c r="GW74" s="125"/>
      <c r="GX74" s="125"/>
      <c r="GY74" s="125"/>
      <c r="GZ74" s="125"/>
      <c r="HA74" s="125"/>
      <c r="HB74" s="125"/>
      <c r="HC74" s="125"/>
      <c r="HD74" s="125"/>
      <c r="HE74" s="125"/>
      <c r="HF74" s="125"/>
      <c r="HG74" s="125"/>
      <c r="HH74" s="125"/>
      <c r="HI74" s="125"/>
      <c r="HJ74" s="125"/>
      <c r="HK74" s="125"/>
      <c r="HL74" s="125"/>
      <c r="HM74" s="125"/>
      <c r="HN74" s="125"/>
      <c r="HO74" s="125"/>
      <c r="HP74" s="125"/>
      <c r="HQ74" s="125"/>
      <c r="HR74" s="125"/>
      <c r="HS74" s="125"/>
      <c r="HT74" s="125"/>
      <c r="HU74" s="125"/>
      <c r="HV74" s="125"/>
      <c r="HW74" s="125"/>
      <c r="HX74" s="125"/>
      <c r="HY74" s="125"/>
      <c r="HZ74" s="125"/>
      <c r="IA74" s="125"/>
      <c r="IB74" s="125"/>
      <c r="IC74" s="125"/>
      <c r="ID74" s="125"/>
      <c r="IE74" s="125"/>
      <c r="IF74" s="125"/>
      <c r="IG74" s="125"/>
      <c r="IH74" s="125"/>
      <c r="II74" s="125"/>
      <c r="IJ74" s="125"/>
      <c r="IK74" s="125"/>
      <c r="IL74" s="125"/>
      <c r="IM74" s="125"/>
      <c r="IN74" s="125"/>
      <c r="IO74" s="125"/>
      <c r="IQ74" s="125"/>
      <c r="IR74" s="125"/>
      <c r="IS74" s="125"/>
      <c r="IT74" s="125"/>
      <c r="IU74" s="125"/>
      <c r="IV74" s="125"/>
      <c r="IW74" s="125"/>
      <c r="IX74" s="125"/>
      <c r="IY74" s="125"/>
      <c r="IZ74" s="125"/>
      <c r="JA74" s="125"/>
      <c r="JB74" s="125"/>
      <c r="JC74" s="125"/>
      <c r="JD74" s="125"/>
      <c r="JE74" s="125"/>
      <c r="JF74" s="125"/>
      <c r="JG74" s="125"/>
      <c r="JH74" s="125"/>
      <c r="JI74" s="125"/>
      <c r="JJ74" s="125"/>
      <c r="JK74" s="125"/>
      <c r="JL74" s="125"/>
      <c r="JM74" s="125"/>
      <c r="JN74" s="125"/>
      <c r="JO74" s="125"/>
      <c r="JP74" s="125"/>
      <c r="JQ74" s="125"/>
      <c r="JR74" s="125"/>
      <c r="JS74" s="125"/>
      <c r="JT74" s="125"/>
      <c r="JU74" s="125"/>
      <c r="JV74" s="125"/>
      <c r="JW74" s="125"/>
      <c r="JX74" s="125"/>
      <c r="JY74" s="125"/>
      <c r="JZ74" s="125"/>
      <c r="KA74" s="125"/>
      <c r="KB74" s="125"/>
      <c r="KC74" s="125"/>
      <c r="KD74" s="125"/>
      <c r="KE74" s="125"/>
      <c r="KF74" s="125"/>
      <c r="KG74" s="125"/>
      <c r="KH74" s="125"/>
      <c r="KI74" s="125"/>
      <c r="KJ74" s="125"/>
      <c r="KK74" s="125"/>
      <c r="KL74" s="125"/>
      <c r="KM74" s="125"/>
      <c r="KN74" s="125"/>
      <c r="KO74" s="125"/>
      <c r="KP74" s="125"/>
      <c r="KQ74" s="125"/>
      <c r="KR74" s="125"/>
      <c r="KS74" s="125"/>
      <c r="KT74" s="125"/>
      <c r="KU74" s="125"/>
      <c r="KV74" s="125"/>
      <c r="KW74" s="125"/>
      <c r="KX74" s="125"/>
      <c r="KY74" s="125"/>
      <c r="KZ74" s="125"/>
      <c r="LA74" s="125"/>
      <c r="LB74" s="125"/>
      <c r="LC74" s="125"/>
      <c r="LD74" s="125"/>
      <c r="LE74" s="125"/>
      <c r="LF74" s="125"/>
      <c r="LG74" s="125"/>
      <c r="LH74" s="125"/>
      <c r="LI74" s="125"/>
      <c r="LJ74" s="125"/>
      <c r="LK74" s="125"/>
      <c r="LL74" s="125"/>
      <c r="LM74" s="125"/>
      <c r="LN74" s="125"/>
      <c r="LO74" s="125"/>
      <c r="LP74" s="125"/>
      <c r="LQ74" s="125"/>
      <c r="LR74" s="125"/>
      <c r="LS74" s="125"/>
      <c r="LT74" s="125"/>
      <c r="LU74" s="125"/>
      <c r="LV74" s="125"/>
      <c r="LW74" s="125"/>
      <c r="LX74" s="125"/>
      <c r="LY74" s="125"/>
      <c r="LZ74" s="125"/>
      <c r="MA74" s="125"/>
      <c r="MB74" s="125"/>
      <c r="MC74" s="125"/>
      <c r="MD74" s="125"/>
      <c r="ME74" s="125"/>
      <c r="MF74" s="125"/>
      <c r="MG74" s="125"/>
      <c r="MH74" s="125"/>
      <c r="MI74" s="125"/>
      <c r="MJ74" s="125"/>
      <c r="MK74" s="125"/>
      <c r="ML74" s="125"/>
      <c r="MM74" s="125"/>
      <c r="MN74" s="125"/>
      <c r="MO74" s="125"/>
      <c r="MP74" s="125"/>
      <c r="MQ74" s="125"/>
      <c r="MR74" s="125"/>
      <c r="MS74" s="125"/>
      <c r="MT74" s="125"/>
      <c r="MU74" s="125"/>
      <c r="MV74" s="125"/>
      <c r="MW74" s="125"/>
      <c r="MX74" s="125"/>
      <c r="MY74" s="125"/>
      <c r="MZ74" s="125"/>
      <c r="NA74" s="125"/>
      <c r="NB74" s="125"/>
      <c r="NC74" s="125"/>
      <c r="ND74" s="125"/>
      <c r="NE74" s="125"/>
      <c r="NF74" s="125"/>
      <c r="NG74" s="125"/>
      <c r="NH74" s="125"/>
      <c r="NI74" s="125"/>
      <c r="NJ74" s="125"/>
      <c r="NK74" s="125"/>
      <c r="NL74" s="125"/>
      <c r="NM74" s="125"/>
      <c r="NN74" s="125"/>
      <c r="NO74" s="125"/>
      <c r="NP74" s="125"/>
      <c r="NQ74" s="125"/>
      <c r="NR74" s="125"/>
      <c r="NS74" s="125"/>
      <c r="NT74" s="125"/>
      <c r="NU74" s="125"/>
      <c r="NV74" s="125"/>
      <c r="NW74" s="125"/>
      <c r="NX74" s="125"/>
      <c r="NY74" s="125"/>
      <c r="NZ74" s="125"/>
      <c r="OA74" s="125"/>
      <c r="OB74" s="125"/>
      <c r="OC74" s="125"/>
      <c r="OD74" s="125"/>
      <c r="OE74" s="125"/>
      <c r="OF74" s="125"/>
      <c r="OG74" s="125"/>
      <c r="OH74" s="125"/>
      <c r="OI74" s="125"/>
      <c r="OJ74" s="125"/>
      <c r="OK74" s="125"/>
      <c r="OL74" s="125"/>
      <c r="OM74" s="125"/>
      <c r="ON74" s="125"/>
      <c r="OO74" s="125"/>
      <c r="OP74" s="125"/>
      <c r="OQ74" s="125"/>
      <c r="OR74" s="125"/>
      <c r="OS74" s="125"/>
      <c r="OT74" s="125"/>
      <c r="OU74" s="125"/>
      <c r="OV74" s="125"/>
      <c r="OW74" s="125"/>
      <c r="OX74" s="125"/>
      <c r="OY74" s="125"/>
      <c r="OZ74" s="125"/>
      <c r="PA74" s="125"/>
      <c r="PB74" s="125"/>
      <c r="PC74" s="125"/>
      <c r="PD74" s="125"/>
      <c r="PE74" s="125"/>
      <c r="PF74" s="125"/>
      <c r="PG74" s="125"/>
      <c r="PH74" s="125"/>
      <c r="PI74" s="125"/>
      <c r="PJ74" s="125"/>
      <c r="PK74" s="125"/>
      <c r="PL74" s="125"/>
      <c r="PM74" s="125"/>
      <c r="PN74" s="125"/>
      <c r="PO74" s="125"/>
      <c r="PP74" s="125"/>
      <c r="PQ74" s="125"/>
      <c r="PR74" s="125"/>
      <c r="PS74" s="125"/>
      <c r="PT74" s="125"/>
      <c r="PU74" s="125"/>
      <c r="PV74" s="125"/>
      <c r="PW74" s="125"/>
      <c r="PX74" s="125"/>
      <c r="PY74" s="125"/>
      <c r="PZ74" s="125"/>
      <c r="QA74" s="125"/>
      <c r="QB74" s="125"/>
      <c r="QC74" s="125"/>
      <c r="QD74" s="125"/>
      <c r="QE74" s="125"/>
      <c r="QF74" s="125"/>
      <c r="QG74" s="125"/>
      <c r="QH74" s="125"/>
      <c r="QI74" s="125"/>
      <c r="QJ74" s="125"/>
      <c r="QK74" s="125"/>
      <c r="QL74" s="125"/>
      <c r="QM74" s="125"/>
      <c r="QN74" s="125"/>
      <c r="QO74" s="125"/>
      <c r="QP74" s="125"/>
      <c r="QQ74" s="125"/>
      <c r="QR74" s="125"/>
      <c r="QS74" s="125"/>
      <c r="QT74" s="125"/>
      <c r="QU74" s="125"/>
      <c r="QV74" s="125"/>
      <c r="QW74" s="125"/>
      <c r="QX74" s="125"/>
      <c r="QY74" s="125"/>
      <c r="QZ74" s="125"/>
      <c r="RA74" s="125"/>
      <c r="RB74" s="125"/>
      <c r="RC74" s="125"/>
      <c r="RD74" s="125"/>
      <c r="RE74" s="125"/>
      <c r="RF74" s="125"/>
      <c r="RG74" s="125"/>
      <c r="RH74" s="125"/>
      <c r="RI74" s="125"/>
      <c r="RJ74" s="125"/>
      <c r="RK74" s="125"/>
      <c r="RL74" s="125"/>
      <c r="RM74" s="125"/>
      <c r="RN74" s="125"/>
      <c r="RO74" s="125"/>
      <c r="RP74" s="125"/>
      <c r="RQ74" s="125"/>
      <c r="RR74" s="125"/>
      <c r="RS74" s="125"/>
      <c r="RT74" s="125"/>
      <c r="RU74" s="125"/>
      <c r="RV74" s="125"/>
      <c r="RW74" s="125"/>
      <c r="RX74" s="125"/>
      <c r="RY74" s="125"/>
      <c r="RZ74" s="125"/>
      <c r="SA74" s="125"/>
      <c r="SB74" s="125"/>
      <c r="SC74" s="125"/>
      <c r="SD74" s="125"/>
      <c r="SE74" s="125"/>
      <c r="SF74" s="125"/>
      <c r="SG74" s="125"/>
      <c r="SH74" s="125"/>
      <c r="SI74" s="125"/>
      <c r="SJ74" s="125"/>
      <c r="SK74" s="125"/>
      <c r="SM74" s="125"/>
      <c r="SN74" s="125"/>
      <c r="SO74" s="125"/>
      <c r="SP74" s="125"/>
      <c r="SQ74" s="125"/>
      <c r="SR74" s="125"/>
      <c r="SS74" s="125"/>
      <c r="ST74" s="125"/>
      <c r="SU74" s="125"/>
      <c r="SV74" s="125"/>
      <c r="SW74" s="125"/>
      <c r="SX74" s="125"/>
      <c r="SY74" s="125"/>
      <c r="SZ74" s="125"/>
      <c r="TA74" s="125"/>
      <c r="TB74" s="125"/>
      <c r="TC74" s="125"/>
      <c r="TD74" s="125"/>
      <c r="TE74" s="125"/>
      <c r="TF74" s="125"/>
      <c r="TG74" s="125"/>
      <c r="TH74" s="125"/>
      <c r="TI74" s="125"/>
      <c r="TJ74" s="125"/>
      <c r="TK74" s="125"/>
      <c r="TL74" s="125"/>
      <c r="TM74" s="125"/>
      <c r="TN74" s="125"/>
      <c r="TO74" s="125"/>
      <c r="TP74" s="125"/>
      <c r="TQ74" s="125"/>
      <c r="TR74" s="125"/>
      <c r="TS74" s="125"/>
      <c r="TT74" s="125"/>
      <c r="TU74" s="125"/>
      <c r="TV74" s="125"/>
      <c r="TW74" s="125"/>
      <c r="TX74" s="125"/>
      <c r="TY74" s="125"/>
      <c r="TZ74" s="125"/>
      <c r="UA74" s="125"/>
      <c r="UB74" s="125"/>
      <c r="UC74" s="125"/>
      <c r="UD74" s="125"/>
      <c r="UE74" s="125"/>
      <c r="UF74" s="125"/>
      <c r="UG74" s="125"/>
      <c r="UH74" s="125"/>
      <c r="UI74" s="125"/>
      <c r="UJ74" s="125"/>
      <c r="UK74" s="125"/>
      <c r="UL74" s="125"/>
      <c r="UM74" s="125"/>
      <c r="UN74" s="125"/>
      <c r="UO74" s="125"/>
      <c r="UP74" s="125"/>
      <c r="UQ74" s="125"/>
      <c r="UR74" s="125"/>
      <c r="US74" s="125"/>
      <c r="UT74" s="125"/>
      <c r="UU74" s="125"/>
      <c r="UV74" s="125"/>
      <c r="UW74" s="125"/>
      <c r="UX74" s="125"/>
      <c r="UY74" s="125"/>
      <c r="UZ74" s="125"/>
      <c r="VA74" s="125"/>
      <c r="VB74" s="125"/>
      <c r="VC74" s="125"/>
      <c r="VD74" s="125"/>
      <c r="VE74" s="125"/>
      <c r="VF74" s="125"/>
      <c r="VG74" s="125"/>
      <c r="VH74" s="125"/>
      <c r="VI74" s="125"/>
      <c r="VJ74" s="125"/>
      <c r="VK74" s="125"/>
      <c r="VL74" s="125"/>
      <c r="VM74" s="125"/>
      <c r="VN74" s="125"/>
      <c r="VO74" s="125"/>
      <c r="VP74" s="125"/>
      <c r="VQ74" s="125"/>
      <c r="VR74" s="125"/>
      <c r="VS74" s="125"/>
      <c r="VT74" s="125"/>
      <c r="VU74" s="125"/>
      <c r="VV74" s="125"/>
      <c r="VW74" s="125"/>
      <c r="VX74" s="125"/>
      <c r="VY74" s="125"/>
      <c r="VZ74" s="125"/>
      <c r="WA74" s="125"/>
      <c r="WB74" s="125"/>
      <c r="WC74" s="125"/>
      <c r="WD74" s="125"/>
      <c r="WE74" s="125"/>
      <c r="WF74" s="125"/>
      <c r="WG74" s="125"/>
      <c r="WH74" s="125"/>
      <c r="WI74" s="125"/>
      <c r="WJ74" s="125"/>
      <c r="WK74" s="125"/>
      <c r="WL74" s="125"/>
      <c r="WM74" s="125"/>
      <c r="WN74" s="125"/>
      <c r="WO74" s="125"/>
      <c r="WP74" s="125"/>
      <c r="WQ74" s="125"/>
      <c r="WR74" s="125"/>
      <c r="WS74" s="125"/>
      <c r="WT74" s="125"/>
      <c r="WU74" s="125"/>
      <c r="WV74" s="125"/>
      <c r="WW74" s="125"/>
      <c r="WX74" s="125"/>
      <c r="WY74" s="125"/>
      <c r="WZ74" s="125"/>
      <c r="XA74" s="125"/>
      <c r="XB74" s="125"/>
      <c r="XC74" s="125"/>
      <c r="XD74" s="125"/>
      <c r="XE74" s="125"/>
      <c r="XF74" s="125"/>
      <c r="XG74" s="125"/>
      <c r="XH74" s="125"/>
      <c r="XI74" s="125"/>
      <c r="XJ74" s="125"/>
      <c r="XK74" s="125"/>
      <c r="XL74" s="125"/>
      <c r="XM74" s="125"/>
      <c r="XN74" s="125"/>
      <c r="XO74" s="125"/>
      <c r="XP74" s="125"/>
      <c r="XQ74" s="125"/>
      <c r="XR74" s="125"/>
      <c r="XS74" s="125"/>
      <c r="XT74" s="125"/>
      <c r="XU74" s="125"/>
      <c r="XV74" s="125"/>
      <c r="XW74" s="125"/>
      <c r="XX74" s="125"/>
      <c r="XY74" s="125"/>
      <c r="XZ74" s="125"/>
      <c r="YA74" s="125"/>
      <c r="YB74" s="125"/>
      <c r="YC74" s="125"/>
      <c r="YD74" s="125"/>
      <c r="YE74" s="125"/>
      <c r="YF74" s="125"/>
      <c r="YG74" s="125"/>
      <c r="YH74" s="125"/>
      <c r="YI74" s="125"/>
      <c r="YJ74" s="125"/>
      <c r="YK74" s="125"/>
      <c r="YL74" s="125"/>
      <c r="YM74" s="125"/>
      <c r="YN74" s="125"/>
      <c r="YO74" s="125"/>
      <c r="YP74" s="125"/>
      <c r="YQ74" s="125"/>
      <c r="YR74" s="125"/>
      <c r="YS74" s="125"/>
      <c r="YT74" s="125"/>
      <c r="YU74" s="125"/>
      <c r="YV74" s="125"/>
      <c r="YW74" s="125"/>
      <c r="YX74" s="125"/>
      <c r="YY74" s="125"/>
      <c r="YZ74" s="125"/>
      <c r="ZA74" s="125"/>
      <c r="ZB74" s="125"/>
      <c r="ZC74" s="125"/>
      <c r="ZD74" s="125"/>
      <c r="ZE74" s="125"/>
      <c r="ZF74" s="125"/>
      <c r="ZG74" s="125"/>
      <c r="ZH74" s="125"/>
      <c r="ZI74" s="125"/>
      <c r="ZJ74" s="125"/>
      <c r="ZK74" s="125"/>
      <c r="ZL74" s="125"/>
      <c r="ZM74" s="125"/>
      <c r="ZN74" s="125"/>
      <c r="ZO74" s="125"/>
      <c r="ZP74" s="125"/>
      <c r="ZQ74" s="125"/>
      <c r="ZR74" s="125"/>
      <c r="ZS74" s="125"/>
      <c r="ZT74" s="125"/>
      <c r="ZU74" s="125"/>
      <c r="ZV74" s="125"/>
      <c r="ZW74" s="125"/>
      <c r="ZX74" s="125"/>
      <c r="ZY74" s="125"/>
      <c r="ZZ74" s="125"/>
      <c r="AAA74" s="125"/>
      <c r="AAB74" s="125"/>
      <c r="AAC74" s="125"/>
      <c r="AAD74" s="125"/>
      <c r="AAE74" s="125"/>
      <c r="AAF74" s="125"/>
      <c r="AAG74" s="125"/>
      <c r="AAH74" s="125"/>
      <c r="AAI74" s="125"/>
      <c r="AAJ74" s="125"/>
      <c r="AAK74" s="125"/>
      <c r="AAL74" s="125"/>
      <c r="AAM74" s="125"/>
      <c r="AAN74" s="125"/>
      <c r="AAO74" s="125"/>
      <c r="AAP74" s="125"/>
      <c r="AAQ74" s="125"/>
      <c r="AAR74" s="125"/>
      <c r="AAS74" s="125"/>
      <c r="AAT74" s="125"/>
      <c r="AAU74" s="125"/>
      <c r="AAV74" s="125"/>
      <c r="AAW74" s="125"/>
      <c r="AAX74" s="125"/>
      <c r="AAY74" s="125"/>
      <c r="AAZ74" s="125"/>
      <c r="ABA74" s="125"/>
      <c r="ABB74" s="125"/>
      <c r="ABC74" s="125"/>
      <c r="ABD74" s="125"/>
      <c r="ABE74" s="125"/>
      <c r="ABF74" s="125"/>
      <c r="ABG74" s="125"/>
      <c r="ABH74" s="125"/>
      <c r="ABI74" s="125"/>
      <c r="ABJ74" s="125"/>
      <c r="ABK74" s="125"/>
      <c r="ABL74" s="125"/>
      <c r="ABM74" s="125"/>
      <c r="ABN74" s="125"/>
      <c r="ABO74" s="125"/>
      <c r="ABP74" s="125"/>
      <c r="ABQ74" s="125"/>
      <c r="ABR74" s="125"/>
      <c r="ABS74" s="125"/>
      <c r="ABT74" s="125"/>
      <c r="ABU74" s="125"/>
      <c r="ABV74" s="125"/>
      <c r="ABW74" s="125"/>
      <c r="ABX74" s="125"/>
      <c r="ABY74" s="125"/>
      <c r="ABZ74" s="125"/>
      <c r="ACA74" s="125"/>
      <c r="ACB74" s="125"/>
      <c r="ACC74" s="125"/>
      <c r="ACD74" s="125"/>
      <c r="ACE74" s="125"/>
      <c r="ACF74" s="125"/>
      <c r="ACG74" s="125"/>
      <c r="ACI74" s="125"/>
      <c r="ACJ74" s="125"/>
      <c r="ACK74" s="125"/>
      <c r="ACL74" s="125"/>
      <c r="ACM74" s="125"/>
      <c r="ACN74" s="125"/>
      <c r="ACO74" s="125"/>
      <c r="ACP74" s="125"/>
      <c r="ACQ74" s="125"/>
      <c r="ACR74" s="125"/>
      <c r="ACS74" s="125"/>
      <c r="ACT74" s="125"/>
      <c r="ACU74" s="125"/>
      <c r="ACV74" s="125"/>
      <c r="ACW74" s="125"/>
      <c r="ACX74" s="125"/>
      <c r="ACY74" s="125"/>
      <c r="ACZ74" s="125"/>
      <c r="ADA74" s="125"/>
      <c r="ADB74" s="125"/>
      <c r="ADC74" s="125"/>
      <c r="ADD74" s="125"/>
      <c r="ADE74" s="125"/>
      <c r="ADF74" s="125"/>
      <c r="ADG74" s="125"/>
      <c r="ADH74" s="125"/>
      <c r="ADI74" s="125"/>
      <c r="ADJ74" s="125"/>
      <c r="ADK74" s="125"/>
      <c r="ADL74" s="125"/>
      <c r="ADM74" s="125"/>
      <c r="ADN74" s="125"/>
      <c r="ADO74" s="125"/>
      <c r="ADP74" s="125"/>
      <c r="ADQ74" s="125"/>
      <c r="ADR74" s="125"/>
      <c r="ADS74" s="125"/>
      <c r="ADT74" s="125"/>
      <c r="ADU74" s="125"/>
      <c r="ADV74" s="125"/>
      <c r="ADW74" s="125"/>
      <c r="ADX74" s="125"/>
      <c r="ADY74" s="125"/>
      <c r="ADZ74" s="125"/>
      <c r="AEA74" s="125"/>
      <c r="AEB74" s="125"/>
      <c r="AEC74" s="125"/>
      <c r="AED74" s="125"/>
      <c r="AEE74" s="125"/>
      <c r="AEF74" s="125"/>
      <c r="AEG74" s="125"/>
      <c r="AEH74" s="125"/>
      <c r="AEI74" s="125"/>
      <c r="AEJ74" s="125"/>
      <c r="AEK74" s="125"/>
      <c r="AEL74" s="125"/>
      <c r="AEM74" s="125"/>
      <c r="AEN74" s="125"/>
      <c r="AEO74" s="125"/>
      <c r="AEP74" s="125"/>
      <c r="AEQ74" s="125"/>
      <c r="AER74" s="125"/>
      <c r="AES74" s="125"/>
      <c r="AET74" s="125"/>
      <c r="AEU74" s="125"/>
      <c r="AEV74" s="125"/>
      <c r="AEW74" s="125"/>
      <c r="AEX74" s="125"/>
      <c r="AEY74" s="125"/>
      <c r="AEZ74" s="125"/>
      <c r="AFA74" s="125"/>
      <c r="AFB74" s="125"/>
      <c r="AFC74" s="125"/>
      <c r="AFD74" s="125"/>
      <c r="AFE74" s="125"/>
      <c r="AFF74" s="125"/>
      <c r="AFG74" s="125"/>
      <c r="AFH74" s="125"/>
      <c r="AFI74" s="125"/>
      <c r="AFJ74" s="125"/>
      <c r="AFK74" s="125"/>
      <c r="AFL74" s="125"/>
      <c r="AFM74" s="125"/>
      <c r="AFN74" s="125"/>
      <c r="AFO74" s="125"/>
      <c r="AFP74" s="125"/>
      <c r="AFQ74" s="125"/>
      <c r="AFR74" s="125"/>
      <c r="AFS74" s="125"/>
      <c r="AFT74" s="125"/>
      <c r="AFU74" s="125"/>
      <c r="AFV74" s="125"/>
      <c r="AFW74" s="125"/>
      <c r="AFX74" s="125"/>
      <c r="AFY74" s="125"/>
      <c r="AFZ74" s="125"/>
      <c r="AGA74" s="125"/>
      <c r="AGB74" s="125"/>
      <c r="AGC74" s="125"/>
      <c r="AGD74" s="125"/>
      <c r="AGE74" s="125"/>
      <c r="AGF74" s="125"/>
      <c r="AGG74" s="125"/>
      <c r="AGH74" s="125"/>
      <c r="AGI74" s="125"/>
      <c r="AGJ74" s="125"/>
      <c r="AGK74" s="125"/>
      <c r="AGL74" s="125"/>
      <c r="AGM74" s="125"/>
      <c r="AGN74" s="125"/>
      <c r="AGO74" s="125"/>
      <c r="AGP74" s="125"/>
      <c r="AGQ74" s="125"/>
      <c r="AGR74" s="125"/>
      <c r="AGS74" s="125"/>
      <c r="AGT74" s="125"/>
      <c r="AGU74" s="125"/>
      <c r="AGV74" s="125"/>
      <c r="AGW74" s="125"/>
      <c r="AGX74" s="125"/>
      <c r="AGY74" s="125"/>
      <c r="AGZ74" s="125"/>
      <c r="AHA74" s="125"/>
      <c r="AHB74" s="125"/>
      <c r="AHC74" s="125"/>
      <c r="AHD74" s="125"/>
      <c r="AHE74" s="125"/>
      <c r="AHF74" s="125"/>
      <c r="AHG74" s="125"/>
      <c r="AHH74" s="125"/>
      <c r="AHI74" s="125"/>
      <c r="AHJ74" s="125"/>
      <c r="AHK74" s="125"/>
      <c r="AHL74" s="125"/>
      <c r="AHM74" s="125"/>
      <c r="AHN74" s="125"/>
      <c r="AHO74" s="125"/>
      <c r="AHP74" s="125"/>
      <c r="AHQ74" s="125"/>
      <c r="AHR74" s="125"/>
      <c r="AHS74" s="125"/>
      <c r="AHT74" s="125"/>
      <c r="AHU74" s="125"/>
      <c r="AHV74" s="125"/>
      <c r="AHW74" s="125"/>
      <c r="AHX74" s="125"/>
      <c r="AHY74" s="125"/>
      <c r="AHZ74" s="125"/>
      <c r="AIA74" s="125"/>
      <c r="AIB74" s="125"/>
      <c r="AIC74" s="125"/>
      <c r="AID74" s="125"/>
      <c r="AIE74" s="125"/>
      <c r="AIF74" s="125"/>
      <c r="AIG74" s="125"/>
      <c r="AIH74" s="125"/>
      <c r="AII74" s="125"/>
      <c r="AIJ74" s="125"/>
      <c r="AIK74" s="125"/>
      <c r="AIL74" s="125"/>
      <c r="AIM74" s="125"/>
      <c r="AIN74" s="125"/>
      <c r="AIO74" s="125"/>
      <c r="AIP74" s="125"/>
      <c r="AIQ74" s="125"/>
      <c r="AIR74" s="125"/>
      <c r="AIS74" s="125"/>
      <c r="AIT74" s="125"/>
      <c r="AIU74" s="125"/>
      <c r="AIV74" s="125"/>
      <c r="AIW74" s="125"/>
      <c r="AIX74" s="125"/>
      <c r="AIY74" s="125"/>
      <c r="AIZ74" s="125"/>
      <c r="AJA74" s="125"/>
      <c r="AJB74" s="125"/>
      <c r="AJC74" s="125"/>
      <c r="AJD74" s="125"/>
      <c r="AJE74" s="125"/>
      <c r="AJF74" s="125"/>
      <c r="AJG74" s="125"/>
      <c r="AJH74" s="125"/>
      <c r="AJI74" s="125"/>
      <c r="AJJ74" s="125"/>
      <c r="AJK74" s="125"/>
      <c r="AJL74" s="125"/>
      <c r="AJM74" s="125"/>
      <c r="AJN74" s="125"/>
      <c r="AJO74" s="125"/>
      <c r="AJP74" s="125"/>
      <c r="AJQ74" s="125"/>
      <c r="AJR74" s="125"/>
      <c r="AJS74" s="125"/>
      <c r="AJT74" s="125"/>
      <c r="AJU74" s="125"/>
      <c r="AJV74" s="125"/>
      <c r="AJW74" s="125"/>
      <c r="AJX74" s="125"/>
      <c r="AJY74" s="125"/>
      <c r="AJZ74" s="125"/>
      <c r="AKA74" s="125"/>
      <c r="AKB74" s="125"/>
      <c r="AKC74" s="125"/>
      <c r="AKD74" s="125"/>
      <c r="AKE74" s="125"/>
      <c r="AKF74" s="125"/>
      <c r="AKG74" s="125"/>
      <c r="AKH74" s="125"/>
      <c r="AKI74" s="125"/>
      <c r="AKJ74" s="125"/>
      <c r="AKK74" s="125"/>
      <c r="AKL74" s="125"/>
      <c r="AKM74" s="125"/>
      <c r="AKN74" s="125"/>
      <c r="AKO74" s="125"/>
      <c r="AKP74" s="125"/>
      <c r="AKQ74" s="125"/>
      <c r="AKR74" s="125"/>
      <c r="AKS74" s="125"/>
      <c r="AKT74" s="125"/>
      <c r="AKU74" s="125"/>
      <c r="AKV74" s="125"/>
      <c r="AKW74" s="125"/>
      <c r="AKX74" s="125"/>
      <c r="AKY74" s="125"/>
      <c r="AKZ74" s="125"/>
      <c r="ALA74" s="125"/>
      <c r="ALB74" s="125"/>
      <c r="ALC74" s="125"/>
      <c r="ALD74" s="125"/>
      <c r="ALE74" s="125"/>
      <c r="ALF74" s="125"/>
      <c r="ALG74" s="125"/>
      <c r="ALH74" s="125"/>
      <c r="ALI74" s="125"/>
      <c r="ALJ74" s="125"/>
      <c r="ALK74" s="125"/>
      <c r="ALL74" s="125"/>
      <c r="ALM74" s="125"/>
      <c r="ALN74" s="125"/>
      <c r="ALO74" s="125"/>
      <c r="ALP74" s="125"/>
      <c r="ALQ74" s="125"/>
      <c r="ALR74" s="125"/>
      <c r="ALS74" s="125"/>
      <c r="ALT74" s="125"/>
      <c r="ALU74" s="125"/>
      <c r="ALV74" s="125"/>
      <c r="ALW74" s="125"/>
      <c r="ALX74" s="125"/>
      <c r="ALY74" s="125"/>
      <c r="ALZ74" s="125"/>
      <c r="AMA74" s="125"/>
      <c r="AMB74" s="125"/>
      <c r="AMC74" s="125"/>
      <c r="AME74" s="125"/>
      <c r="AMF74" s="125"/>
      <c r="AMG74" s="125"/>
      <c r="AMH74" s="125"/>
      <c r="AMI74" s="125"/>
      <c r="AMJ74" s="125"/>
      <c r="AMK74" s="125"/>
      <c r="AML74" s="125"/>
      <c r="AMM74" s="125"/>
      <c r="AMN74" s="125"/>
      <c r="AMO74" s="125"/>
      <c r="AMP74" s="125"/>
      <c r="AMQ74" s="125"/>
      <c r="AMR74" s="125"/>
      <c r="AMS74" s="125"/>
      <c r="AMT74" s="125"/>
      <c r="AMU74" s="125"/>
      <c r="AMV74" s="125"/>
      <c r="AMW74" s="125"/>
      <c r="AMX74" s="125"/>
      <c r="AMY74" s="125"/>
      <c r="AMZ74" s="125"/>
      <c r="ANA74" s="125"/>
      <c r="ANB74" s="125"/>
      <c r="ANC74" s="125"/>
      <c r="AND74" s="125"/>
      <c r="ANE74" s="125"/>
      <c r="ANF74" s="125"/>
      <c r="ANG74" s="125"/>
      <c r="ANH74" s="125"/>
      <c r="ANI74" s="125"/>
      <c r="ANJ74" s="125"/>
      <c r="ANK74" s="125"/>
      <c r="ANL74" s="125"/>
      <c r="ANM74" s="125"/>
      <c r="ANN74" s="125"/>
      <c r="ANO74" s="125"/>
      <c r="ANP74" s="125"/>
      <c r="ANQ74" s="125"/>
      <c r="ANR74" s="125"/>
      <c r="ANS74" s="125"/>
      <c r="ANT74" s="125"/>
      <c r="ANU74" s="125"/>
      <c r="ANV74" s="125"/>
      <c r="ANW74" s="125"/>
      <c r="ANX74" s="125"/>
      <c r="ANY74" s="125"/>
      <c r="ANZ74" s="125"/>
      <c r="AOA74" s="125"/>
      <c r="AOB74" s="125"/>
      <c r="AOC74" s="125"/>
      <c r="AOD74" s="125"/>
      <c r="AOE74" s="125"/>
      <c r="AOF74" s="125"/>
      <c r="AOG74" s="125"/>
      <c r="AOH74" s="125"/>
      <c r="AOI74" s="125"/>
      <c r="AOJ74" s="125"/>
      <c r="AOK74" s="125"/>
      <c r="AOL74" s="125"/>
      <c r="AOM74" s="125"/>
      <c r="AON74" s="125"/>
      <c r="AOO74" s="125"/>
      <c r="AOP74" s="125"/>
      <c r="AOQ74" s="125"/>
      <c r="AOR74" s="125"/>
      <c r="AOS74" s="125"/>
      <c r="AOT74" s="125"/>
      <c r="AOU74" s="125"/>
      <c r="AOV74" s="125"/>
      <c r="AOW74" s="125"/>
      <c r="AOX74" s="125"/>
      <c r="AOY74" s="125"/>
      <c r="AOZ74" s="125"/>
      <c r="APA74" s="125"/>
      <c r="APB74" s="125"/>
      <c r="APC74" s="125"/>
      <c r="APD74" s="125"/>
      <c r="APE74" s="125"/>
      <c r="APF74" s="125"/>
      <c r="APG74" s="125"/>
      <c r="APH74" s="125"/>
      <c r="API74" s="125"/>
      <c r="APJ74" s="125"/>
      <c r="APK74" s="125"/>
      <c r="APL74" s="125"/>
      <c r="APM74" s="125"/>
      <c r="APN74" s="125"/>
      <c r="APO74" s="125"/>
      <c r="APP74" s="125"/>
      <c r="APQ74" s="125"/>
      <c r="APR74" s="125"/>
      <c r="APS74" s="125"/>
      <c r="APT74" s="125"/>
      <c r="APU74" s="125"/>
      <c r="APV74" s="125"/>
      <c r="APW74" s="125"/>
      <c r="APX74" s="125"/>
      <c r="APY74" s="125"/>
      <c r="APZ74" s="125"/>
      <c r="AQA74" s="125"/>
      <c r="AQB74" s="125"/>
      <c r="AQC74" s="125"/>
      <c r="AQD74" s="125"/>
      <c r="AQE74" s="125"/>
      <c r="AQF74" s="125"/>
      <c r="AQG74" s="125"/>
      <c r="AQH74" s="125"/>
      <c r="AQI74" s="125"/>
      <c r="AQJ74" s="125"/>
      <c r="AQK74" s="125"/>
      <c r="AQL74" s="125"/>
      <c r="AQM74" s="125"/>
      <c r="AQN74" s="125"/>
      <c r="AQO74" s="125"/>
      <c r="AQP74" s="125"/>
      <c r="AQQ74" s="125"/>
      <c r="AQR74" s="125"/>
      <c r="AQS74" s="125"/>
      <c r="AQT74" s="125"/>
      <c r="AQU74" s="125"/>
      <c r="AQV74" s="125"/>
      <c r="AQW74" s="125"/>
      <c r="AQX74" s="125"/>
      <c r="AQY74" s="125"/>
      <c r="AQZ74" s="125"/>
      <c r="ARA74" s="125"/>
      <c r="ARB74" s="125"/>
      <c r="ARC74" s="125"/>
      <c r="ARD74" s="125"/>
      <c r="ARE74" s="125"/>
      <c r="ARF74" s="125"/>
      <c r="ARG74" s="125"/>
      <c r="ARH74" s="125"/>
      <c r="ARI74" s="125"/>
      <c r="ARJ74" s="125"/>
      <c r="ARK74" s="125"/>
      <c r="ARL74" s="125"/>
      <c r="ARM74" s="125"/>
      <c r="ARN74" s="125"/>
      <c r="ARO74" s="125"/>
      <c r="ARP74" s="125"/>
      <c r="ARQ74" s="125"/>
      <c r="ARR74" s="125"/>
      <c r="ARS74" s="125"/>
      <c r="ART74" s="125"/>
      <c r="ARU74" s="125"/>
      <c r="ARV74" s="125"/>
      <c r="ARW74" s="125"/>
      <c r="ARX74" s="125"/>
      <c r="ARY74" s="125"/>
      <c r="ARZ74" s="125"/>
      <c r="ASA74" s="125"/>
      <c r="ASB74" s="125"/>
      <c r="ASC74" s="125"/>
      <c r="ASD74" s="125"/>
      <c r="ASE74" s="125"/>
      <c r="ASF74" s="125"/>
      <c r="ASG74" s="125"/>
      <c r="ASH74" s="125"/>
      <c r="ASI74" s="125"/>
      <c r="ASJ74" s="125"/>
      <c r="ASK74" s="125"/>
      <c r="ASL74" s="125"/>
      <c r="ASM74" s="125"/>
      <c r="ASN74" s="125"/>
      <c r="ASO74" s="125"/>
      <c r="ASP74" s="125"/>
      <c r="ASQ74" s="125"/>
      <c r="ASR74" s="125"/>
      <c r="ASS74" s="125"/>
      <c r="AST74" s="125"/>
      <c r="ASU74" s="125"/>
      <c r="ASV74" s="125"/>
      <c r="ASW74" s="125"/>
      <c r="ASX74" s="125"/>
      <c r="ASY74" s="125"/>
      <c r="ASZ74" s="125"/>
      <c r="ATA74" s="125"/>
      <c r="ATB74" s="125"/>
      <c r="ATC74" s="125"/>
      <c r="ATD74" s="125"/>
      <c r="ATE74" s="125"/>
      <c r="ATF74" s="125"/>
      <c r="ATG74" s="125"/>
      <c r="ATH74" s="125"/>
      <c r="ATI74" s="125"/>
      <c r="ATJ74" s="125"/>
      <c r="ATK74" s="125"/>
      <c r="ATL74" s="125"/>
      <c r="ATM74" s="125"/>
      <c r="ATN74" s="125"/>
      <c r="ATO74" s="125"/>
      <c r="ATP74" s="125"/>
      <c r="ATQ74" s="125"/>
      <c r="ATR74" s="125"/>
      <c r="ATS74" s="125"/>
      <c r="ATT74" s="125"/>
      <c r="ATU74" s="125"/>
      <c r="ATV74" s="125"/>
      <c r="ATW74" s="125"/>
      <c r="ATX74" s="125"/>
      <c r="ATY74" s="125"/>
      <c r="ATZ74" s="125"/>
      <c r="AUA74" s="125"/>
      <c r="AUB74" s="125"/>
      <c r="AUC74" s="125"/>
      <c r="AUD74" s="125"/>
      <c r="AUE74" s="125"/>
      <c r="AUF74" s="125"/>
      <c r="AUG74" s="125"/>
      <c r="AUH74" s="125"/>
      <c r="AUI74" s="125"/>
      <c r="AUJ74" s="125"/>
      <c r="AUK74" s="125"/>
      <c r="AUL74" s="125"/>
      <c r="AUM74" s="125"/>
      <c r="AUN74" s="125"/>
      <c r="AUO74" s="125"/>
      <c r="AUP74" s="125"/>
      <c r="AUQ74" s="125"/>
      <c r="AUR74" s="125"/>
      <c r="AUS74" s="125"/>
      <c r="AUT74" s="125"/>
      <c r="AUU74" s="125"/>
      <c r="AUV74" s="125"/>
      <c r="AUW74" s="125"/>
      <c r="AUX74" s="125"/>
      <c r="AUY74" s="125"/>
      <c r="AUZ74" s="125"/>
      <c r="AVA74" s="125"/>
      <c r="AVB74" s="125"/>
      <c r="AVC74" s="125"/>
      <c r="AVD74" s="125"/>
      <c r="AVE74" s="125"/>
      <c r="AVF74" s="125"/>
      <c r="AVG74" s="125"/>
      <c r="AVH74" s="125"/>
      <c r="AVI74" s="125"/>
      <c r="AVJ74" s="125"/>
      <c r="AVK74" s="125"/>
      <c r="AVL74" s="125"/>
      <c r="AVM74" s="125"/>
      <c r="AVN74" s="125"/>
      <c r="AVO74" s="125"/>
      <c r="AVP74" s="125"/>
      <c r="AVQ74" s="125"/>
      <c r="AVR74" s="125"/>
      <c r="AVS74" s="125"/>
      <c r="AVT74" s="125"/>
      <c r="AVU74" s="125"/>
      <c r="AVV74" s="125"/>
      <c r="AVW74" s="125"/>
      <c r="AVX74" s="125"/>
      <c r="AVY74" s="125"/>
      <c r="AWA74" s="125"/>
      <c r="AWB74" s="125"/>
      <c r="AWC74" s="125"/>
      <c r="AWD74" s="125"/>
      <c r="AWE74" s="125"/>
      <c r="AWF74" s="125"/>
      <c r="AWG74" s="125"/>
      <c r="AWH74" s="125"/>
      <c r="AWI74" s="125"/>
      <c r="AWJ74" s="125"/>
      <c r="AWK74" s="125"/>
      <c r="AWL74" s="125"/>
      <c r="AWM74" s="125"/>
      <c r="AWN74" s="125"/>
      <c r="AWO74" s="125"/>
      <c r="AWP74" s="125"/>
      <c r="AWQ74" s="125"/>
      <c r="AWR74" s="125"/>
      <c r="AWS74" s="125"/>
      <c r="AWT74" s="125"/>
      <c r="AWU74" s="125"/>
      <c r="AWV74" s="125"/>
      <c r="AWW74" s="125"/>
      <c r="AWX74" s="125"/>
      <c r="AWY74" s="125"/>
      <c r="AWZ74" s="125"/>
      <c r="AXA74" s="125"/>
      <c r="AXB74" s="125"/>
      <c r="AXC74" s="125"/>
      <c r="AXD74" s="125"/>
      <c r="AXE74" s="125"/>
      <c r="AXF74" s="125"/>
      <c r="AXG74" s="125"/>
      <c r="AXH74" s="125"/>
      <c r="AXI74" s="125"/>
      <c r="AXJ74" s="125"/>
      <c r="AXK74" s="125"/>
      <c r="AXL74" s="125"/>
      <c r="AXM74" s="125"/>
      <c r="AXN74" s="125"/>
      <c r="AXO74" s="125"/>
      <c r="AXP74" s="125"/>
      <c r="AXQ74" s="125"/>
      <c r="AXR74" s="125"/>
      <c r="AXS74" s="125"/>
      <c r="AXT74" s="125"/>
      <c r="AXU74" s="125"/>
      <c r="AXV74" s="125"/>
      <c r="AXW74" s="125"/>
      <c r="AXX74" s="125"/>
      <c r="AXY74" s="125"/>
      <c r="AXZ74" s="125"/>
      <c r="AYA74" s="125"/>
      <c r="AYB74" s="125"/>
      <c r="AYC74" s="125"/>
      <c r="AYD74" s="125"/>
      <c r="AYE74" s="125"/>
      <c r="AYF74" s="125"/>
      <c r="AYG74" s="125"/>
      <c r="AYH74" s="125"/>
      <c r="AYI74" s="125"/>
      <c r="AYJ74" s="125"/>
      <c r="AYK74" s="125"/>
      <c r="AYL74" s="125"/>
      <c r="AYM74" s="125"/>
      <c r="AYN74" s="125"/>
      <c r="AYO74" s="125"/>
      <c r="AYP74" s="125"/>
      <c r="AYQ74" s="125"/>
      <c r="AYR74" s="125"/>
      <c r="AYS74" s="125"/>
      <c r="AYT74" s="125"/>
      <c r="AYU74" s="125"/>
      <c r="AYV74" s="125"/>
      <c r="AYW74" s="125"/>
      <c r="AYX74" s="125"/>
      <c r="AYY74" s="125"/>
      <c r="AYZ74" s="125"/>
      <c r="AZA74" s="125"/>
      <c r="AZB74" s="125"/>
      <c r="AZC74" s="125"/>
      <c r="AZD74" s="125"/>
      <c r="AZE74" s="125"/>
      <c r="AZF74" s="125"/>
      <c r="AZG74" s="125"/>
      <c r="AZH74" s="125"/>
      <c r="AZI74" s="125"/>
      <c r="AZJ74" s="125"/>
      <c r="AZK74" s="125"/>
      <c r="AZL74" s="125"/>
      <c r="AZM74" s="125"/>
      <c r="AZN74" s="125"/>
      <c r="AZO74" s="125"/>
      <c r="AZP74" s="125"/>
      <c r="AZQ74" s="125"/>
      <c r="AZR74" s="125"/>
      <c r="AZS74" s="125"/>
      <c r="AZT74" s="125"/>
      <c r="AZU74" s="125"/>
      <c r="AZV74" s="125"/>
      <c r="AZW74" s="125"/>
      <c r="AZX74" s="125"/>
      <c r="AZY74" s="125"/>
      <c r="AZZ74" s="125"/>
      <c r="BAA74" s="125"/>
      <c r="BAB74" s="125"/>
      <c r="BAC74" s="125"/>
      <c r="BAD74" s="125"/>
      <c r="BAE74" s="125"/>
      <c r="BAF74" s="125"/>
      <c r="BAG74" s="125"/>
      <c r="BAH74" s="125"/>
      <c r="BAI74" s="125"/>
      <c r="BAJ74" s="125"/>
      <c r="BAK74" s="125"/>
      <c r="BAL74" s="125"/>
      <c r="BAM74" s="125"/>
      <c r="BAN74" s="125"/>
      <c r="BAO74" s="125"/>
      <c r="BAP74" s="125"/>
      <c r="BAQ74" s="125"/>
      <c r="BAR74" s="125"/>
      <c r="BAS74" s="125"/>
      <c r="BAT74" s="125"/>
      <c r="BAU74" s="125"/>
      <c r="BAV74" s="125"/>
      <c r="BAW74" s="125"/>
      <c r="BAX74" s="125"/>
      <c r="BAY74" s="125"/>
      <c r="BAZ74" s="125"/>
      <c r="BBA74" s="125"/>
      <c r="BBB74" s="125"/>
      <c r="BBC74" s="125"/>
      <c r="BBD74" s="125"/>
      <c r="BBE74" s="125"/>
      <c r="BBF74" s="125"/>
      <c r="BBG74" s="125"/>
      <c r="BBH74" s="125"/>
      <c r="BBI74" s="125"/>
      <c r="BBJ74" s="125"/>
      <c r="BBK74" s="125"/>
      <c r="BBL74" s="125"/>
      <c r="BBM74" s="125"/>
      <c r="BBN74" s="125"/>
      <c r="BBO74" s="125"/>
      <c r="BBP74" s="125"/>
      <c r="BBQ74" s="125"/>
      <c r="BBR74" s="125"/>
      <c r="BBS74" s="125"/>
      <c r="BBT74" s="125"/>
      <c r="BBU74" s="125"/>
      <c r="BBV74" s="125"/>
      <c r="BBW74" s="125"/>
      <c r="BBX74" s="125"/>
      <c r="BBY74" s="125"/>
      <c r="BBZ74" s="125"/>
      <c r="BCA74" s="125"/>
      <c r="BCB74" s="125"/>
      <c r="BCC74" s="125"/>
      <c r="BCD74" s="125"/>
      <c r="BCE74" s="125"/>
      <c r="BCF74" s="125"/>
      <c r="BCG74" s="125"/>
      <c r="BCH74" s="125"/>
      <c r="BCI74" s="125"/>
      <c r="BCJ74" s="125"/>
      <c r="BCK74" s="125"/>
      <c r="BCL74" s="125"/>
      <c r="BCM74" s="125"/>
      <c r="BCN74" s="125"/>
      <c r="BCO74" s="125"/>
      <c r="BCP74" s="125"/>
      <c r="BCQ74" s="125"/>
      <c r="BCR74" s="125"/>
      <c r="BCS74" s="125"/>
      <c r="BCT74" s="125"/>
      <c r="BCU74" s="125"/>
      <c r="BCV74" s="125"/>
      <c r="BCW74" s="125"/>
      <c r="BCX74" s="125"/>
      <c r="BCY74" s="125"/>
      <c r="BCZ74" s="125"/>
      <c r="BDA74" s="125"/>
      <c r="BDB74" s="125"/>
      <c r="BDC74" s="125"/>
      <c r="BDD74" s="125"/>
      <c r="BDE74" s="125"/>
      <c r="BDF74" s="125"/>
      <c r="BDG74" s="125"/>
      <c r="BDH74" s="125"/>
      <c r="BDI74" s="125"/>
      <c r="BDJ74" s="125"/>
      <c r="BDK74" s="125"/>
      <c r="BDL74" s="125"/>
      <c r="BDM74" s="125"/>
      <c r="BDN74" s="125"/>
      <c r="BDO74" s="125"/>
      <c r="BDP74" s="125"/>
      <c r="BDQ74" s="125"/>
      <c r="BDR74" s="125"/>
      <c r="BDS74" s="125"/>
      <c r="BDT74" s="125"/>
      <c r="BDU74" s="125"/>
      <c r="BDV74" s="125"/>
      <c r="BDW74" s="125"/>
      <c r="BDX74" s="125"/>
      <c r="BDY74" s="125"/>
      <c r="BDZ74" s="125"/>
      <c r="BEA74" s="125"/>
      <c r="BEB74" s="125"/>
      <c r="BEC74" s="125"/>
      <c r="BED74" s="125"/>
      <c r="BEE74" s="125"/>
      <c r="BEF74" s="125"/>
      <c r="BEG74" s="125"/>
      <c r="BEH74" s="125"/>
      <c r="BEI74" s="125"/>
      <c r="BEJ74" s="125"/>
      <c r="BEK74" s="125"/>
      <c r="BEL74" s="125"/>
      <c r="BEM74" s="125"/>
      <c r="BEN74" s="125"/>
      <c r="BEO74" s="125"/>
      <c r="BEP74" s="125"/>
      <c r="BEQ74" s="125"/>
      <c r="BER74" s="125"/>
      <c r="BES74" s="125"/>
      <c r="BET74" s="125"/>
      <c r="BEU74" s="125"/>
      <c r="BEV74" s="125"/>
      <c r="BEW74" s="125"/>
      <c r="BEX74" s="125"/>
      <c r="BEY74" s="125"/>
      <c r="BEZ74" s="125"/>
      <c r="BFA74" s="125"/>
      <c r="BFB74" s="125"/>
      <c r="BFC74" s="125"/>
      <c r="BFD74" s="125"/>
      <c r="BFE74" s="125"/>
      <c r="BFF74" s="125"/>
      <c r="BFG74" s="125"/>
      <c r="BFH74" s="125"/>
      <c r="BFI74" s="125"/>
      <c r="BFJ74" s="125"/>
      <c r="BFK74" s="125"/>
      <c r="BFL74" s="125"/>
      <c r="BFM74" s="125"/>
      <c r="BFN74" s="125"/>
      <c r="BFO74" s="125"/>
      <c r="BFP74" s="125"/>
      <c r="BFQ74" s="125"/>
      <c r="BFR74" s="125"/>
      <c r="BFS74" s="125"/>
      <c r="BFT74" s="125"/>
      <c r="BFU74" s="125"/>
      <c r="BFW74" s="125"/>
      <c r="BFX74" s="125"/>
      <c r="BFY74" s="125"/>
      <c r="BFZ74" s="125"/>
      <c r="BGA74" s="125"/>
      <c r="BGB74" s="125"/>
      <c r="BGC74" s="125"/>
      <c r="BGD74" s="125"/>
      <c r="BGE74" s="125"/>
      <c r="BGF74" s="125"/>
      <c r="BGG74" s="125"/>
      <c r="BGH74" s="125"/>
      <c r="BGI74" s="125"/>
      <c r="BGJ74" s="125"/>
      <c r="BGK74" s="125"/>
      <c r="BGL74" s="125"/>
      <c r="BGM74" s="125"/>
      <c r="BGN74" s="125"/>
      <c r="BGO74" s="125"/>
      <c r="BGP74" s="125"/>
      <c r="BGQ74" s="125"/>
      <c r="BGR74" s="125"/>
      <c r="BGS74" s="125"/>
      <c r="BGT74" s="125"/>
      <c r="BGU74" s="125"/>
      <c r="BGV74" s="125"/>
      <c r="BGW74" s="125"/>
      <c r="BGX74" s="125"/>
      <c r="BGY74" s="125"/>
      <c r="BGZ74" s="125"/>
      <c r="BHA74" s="125"/>
      <c r="BHB74" s="125"/>
      <c r="BHC74" s="125"/>
      <c r="BHD74" s="125"/>
      <c r="BHE74" s="125"/>
      <c r="BHF74" s="125"/>
      <c r="BHG74" s="125"/>
      <c r="BHH74" s="125"/>
      <c r="BHI74" s="125"/>
      <c r="BHJ74" s="125"/>
      <c r="BHK74" s="125"/>
      <c r="BHL74" s="125"/>
      <c r="BHM74" s="125"/>
      <c r="BHN74" s="125"/>
      <c r="BHO74" s="125"/>
      <c r="BHP74" s="125"/>
      <c r="BHQ74" s="125"/>
      <c r="BHR74" s="125"/>
      <c r="BHS74" s="125"/>
      <c r="BHT74" s="125"/>
      <c r="BHU74" s="125"/>
      <c r="BHV74" s="125"/>
      <c r="BHW74" s="125"/>
      <c r="BHX74" s="125"/>
      <c r="BHY74" s="125"/>
      <c r="BHZ74" s="125"/>
      <c r="BIA74" s="125"/>
      <c r="BIB74" s="125"/>
      <c r="BIC74" s="125"/>
      <c r="BID74" s="125"/>
      <c r="BIE74" s="125"/>
      <c r="BIF74" s="125"/>
      <c r="BIG74" s="125"/>
      <c r="BIH74" s="125"/>
      <c r="BII74" s="125"/>
      <c r="BIJ74" s="125"/>
      <c r="BIK74" s="125"/>
      <c r="BIL74" s="125"/>
      <c r="BIM74" s="125"/>
      <c r="BIN74" s="125"/>
      <c r="BIO74" s="125"/>
      <c r="BIP74" s="125"/>
      <c r="BIQ74" s="125"/>
      <c r="BIR74" s="125"/>
      <c r="BIS74" s="125"/>
      <c r="BIT74" s="125"/>
      <c r="BIU74" s="125"/>
      <c r="BIV74" s="125"/>
      <c r="BIW74" s="125"/>
      <c r="BIX74" s="125"/>
      <c r="BIY74" s="125"/>
      <c r="BIZ74" s="125"/>
      <c r="BJA74" s="125"/>
      <c r="BJB74" s="125"/>
      <c r="BJC74" s="125"/>
      <c r="BJD74" s="125"/>
      <c r="BJE74" s="125"/>
      <c r="BJF74" s="125"/>
      <c r="BJG74" s="125"/>
      <c r="BJH74" s="125"/>
      <c r="BJI74" s="125"/>
      <c r="BJJ74" s="125"/>
      <c r="BJK74" s="125"/>
      <c r="BJL74" s="125"/>
      <c r="BJM74" s="125"/>
      <c r="BJN74" s="125"/>
      <c r="BJO74" s="125"/>
      <c r="BJP74" s="125"/>
      <c r="BJQ74" s="125"/>
      <c r="BJR74" s="125"/>
      <c r="BJS74" s="125"/>
      <c r="BJT74" s="125"/>
      <c r="BJU74" s="125"/>
      <c r="BJV74" s="125"/>
      <c r="BJW74" s="125"/>
      <c r="BJX74" s="125"/>
      <c r="BJY74" s="125"/>
      <c r="BJZ74" s="125"/>
      <c r="BKA74" s="125"/>
      <c r="BKB74" s="125"/>
      <c r="BKC74" s="125"/>
      <c r="BKD74" s="125"/>
      <c r="BKE74" s="125"/>
      <c r="BKF74" s="125"/>
      <c r="BKG74" s="125"/>
      <c r="BKH74" s="125"/>
      <c r="BKI74" s="125"/>
      <c r="BKJ74" s="125"/>
      <c r="BKK74" s="125"/>
      <c r="BKL74" s="125"/>
      <c r="BKM74" s="125"/>
      <c r="BKN74" s="125"/>
      <c r="BKO74" s="125"/>
      <c r="BKP74" s="125"/>
      <c r="BKQ74" s="125"/>
      <c r="BKR74" s="125"/>
      <c r="BKS74" s="125"/>
      <c r="BKT74" s="125"/>
      <c r="BKU74" s="125"/>
      <c r="BKV74" s="125"/>
      <c r="BKW74" s="125"/>
      <c r="BKX74" s="125"/>
      <c r="BKY74" s="125"/>
      <c r="BKZ74" s="125"/>
      <c r="BLA74" s="125"/>
      <c r="BLB74" s="125"/>
      <c r="BLC74" s="125"/>
      <c r="BLD74" s="125"/>
      <c r="BLE74" s="125"/>
      <c r="BLF74" s="125"/>
      <c r="BLG74" s="125"/>
      <c r="BLH74" s="125"/>
      <c r="BLI74" s="125"/>
      <c r="BLJ74" s="125"/>
      <c r="BLK74" s="125"/>
      <c r="BLL74" s="125"/>
      <c r="BLM74" s="125"/>
      <c r="BLN74" s="125"/>
      <c r="BLO74" s="125"/>
      <c r="BLP74" s="125"/>
      <c r="BLQ74" s="125"/>
      <c r="BLR74" s="125"/>
      <c r="BLS74" s="125"/>
      <c r="BLT74" s="125"/>
      <c r="BLU74" s="125"/>
      <c r="BLV74" s="125"/>
      <c r="BLW74" s="125"/>
      <c r="BLX74" s="125"/>
      <c r="BLY74" s="125"/>
      <c r="BLZ74" s="125"/>
      <c r="BMA74" s="125"/>
      <c r="BMB74" s="125"/>
      <c r="BMC74" s="125"/>
      <c r="BMD74" s="125"/>
      <c r="BME74" s="125"/>
      <c r="BMF74" s="125"/>
      <c r="BMG74" s="125"/>
      <c r="BMH74" s="125"/>
      <c r="BMI74" s="125"/>
      <c r="BMJ74" s="125"/>
      <c r="BMK74" s="125"/>
      <c r="BML74" s="125"/>
      <c r="BMM74" s="125"/>
      <c r="BMN74" s="125"/>
      <c r="BMO74" s="125"/>
      <c r="BMP74" s="125"/>
      <c r="BMQ74" s="125"/>
      <c r="BMR74" s="125"/>
      <c r="BMS74" s="125"/>
      <c r="BMT74" s="125"/>
      <c r="BMU74" s="125"/>
      <c r="BMV74" s="125"/>
      <c r="BMW74" s="125"/>
      <c r="BMX74" s="125"/>
      <c r="BMY74" s="125"/>
      <c r="BMZ74" s="125"/>
      <c r="BNA74" s="125"/>
      <c r="BNB74" s="125"/>
      <c r="BNC74" s="125"/>
      <c r="BND74" s="125"/>
      <c r="BNE74" s="125"/>
      <c r="BNF74" s="125"/>
      <c r="BNG74" s="125"/>
      <c r="BNH74" s="125"/>
      <c r="BNI74" s="125"/>
      <c r="BNJ74" s="125"/>
      <c r="BNK74" s="125"/>
      <c r="BNL74" s="125"/>
      <c r="BNM74" s="125"/>
      <c r="BNN74" s="125"/>
      <c r="BNO74" s="125"/>
      <c r="BNP74" s="125"/>
      <c r="BNQ74" s="125"/>
      <c r="BNR74" s="125"/>
      <c r="BNS74" s="125"/>
      <c r="BNT74" s="125"/>
      <c r="BNU74" s="125"/>
      <c r="BNV74" s="125"/>
      <c r="BNW74" s="125"/>
      <c r="BNX74" s="125"/>
      <c r="BNY74" s="125"/>
      <c r="BNZ74" s="125"/>
      <c r="BOA74" s="125"/>
      <c r="BOB74" s="125"/>
      <c r="BOC74" s="125"/>
      <c r="BOD74" s="125"/>
      <c r="BOE74" s="125"/>
      <c r="BOF74" s="125"/>
      <c r="BOG74" s="125"/>
      <c r="BOH74" s="125"/>
      <c r="BOI74" s="125"/>
      <c r="BOJ74" s="125"/>
      <c r="BOK74" s="125"/>
      <c r="BOL74" s="125"/>
      <c r="BOM74" s="125"/>
      <c r="BON74" s="125"/>
      <c r="BOO74" s="125"/>
      <c r="BOP74" s="125"/>
      <c r="BOQ74" s="125"/>
      <c r="BOR74" s="125"/>
      <c r="BOS74" s="125"/>
      <c r="BOT74" s="125"/>
      <c r="BOU74" s="125"/>
      <c r="BOV74" s="125"/>
      <c r="BOW74" s="125"/>
      <c r="BOX74" s="125"/>
      <c r="BOY74" s="125"/>
      <c r="BOZ74" s="125"/>
      <c r="BPA74" s="125"/>
      <c r="BPB74" s="125"/>
      <c r="BPC74" s="125"/>
      <c r="BPD74" s="125"/>
      <c r="BPE74" s="125"/>
      <c r="BPF74" s="125"/>
      <c r="BPG74" s="125"/>
      <c r="BPH74" s="125"/>
      <c r="BPI74" s="125"/>
      <c r="BPJ74" s="125"/>
      <c r="BPK74" s="125"/>
      <c r="BPL74" s="125"/>
      <c r="BPM74" s="125"/>
      <c r="BPN74" s="125"/>
      <c r="BPO74" s="125"/>
      <c r="BPP74" s="125"/>
      <c r="BPQ74" s="125"/>
      <c r="BPS74" s="125"/>
      <c r="BPT74" s="125"/>
      <c r="BPU74" s="125"/>
      <c r="BPV74" s="125"/>
      <c r="BPW74" s="125"/>
      <c r="BPX74" s="125"/>
      <c r="BPY74" s="125"/>
      <c r="BPZ74" s="125"/>
      <c r="BQA74" s="125"/>
      <c r="BQB74" s="125"/>
      <c r="BQC74" s="125"/>
      <c r="BQD74" s="125"/>
      <c r="BQE74" s="125"/>
      <c r="BQF74" s="125"/>
      <c r="BQG74" s="125"/>
      <c r="BQH74" s="125"/>
      <c r="BQI74" s="125"/>
      <c r="BQJ74" s="125"/>
      <c r="BQK74" s="125"/>
      <c r="BQL74" s="125"/>
      <c r="BQM74" s="125"/>
      <c r="BQN74" s="125"/>
      <c r="BQO74" s="125"/>
      <c r="BQP74" s="125"/>
      <c r="BQQ74" s="125"/>
      <c r="BQR74" s="125"/>
      <c r="BQS74" s="125"/>
      <c r="BQT74" s="125"/>
      <c r="BQU74" s="125"/>
      <c r="BQV74" s="125"/>
      <c r="BQW74" s="125"/>
      <c r="BQX74" s="125"/>
      <c r="BQY74" s="125"/>
      <c r="BQZ74" s="125"/>
      <c r="BRA74" s="125"/>
      <c r="BRB74" s="125"/>
      <c r="BRC74" s="125"/>
      <c r="BRD74" s="125"/>
      <c r="BRE74" s="125"/>
      <c r="BRF74" s="125"/>
      <c r="BRG74" s="125"/>
      <c r="BRH74" s="125"/>
      <c r="BRI74" s="125"/>
      <c r="BRJ74" s="125"/>
      <c r="BRK74" s="125"/>
      <c r="BRL74" s="125"/>
      <c r="BRM74" s="125"/>
      <c r="BRN74" s="125"/>
      <c r="BRO74" s="125"/>
      <c r="BRP74" s="125"/>
      <c r="BRQ74" s="125"/>
      <c r="BRR74" s="125"/>
      <c r="BRS74" s="125"/>
      <c r="BRT74" s="125"/>
      <c r="BRU74" s="125"/>
      <c r="BRV74" s="125"/>
      <c r="BRW74" s="125"/>
      <c r="BRX74" s="125"/>
      <c r="BRY74" s="125"/>
      <c r="BRZ74" s="125"/>
      <c r="BSA74" s="125"/>
      <c r="BSB74" s="125"/>
      <c r="BSC74" s="125"/>
      <c r="BSD74" s="125"/>
      <c r="BSE74" s="125"/>
      <c r="BSF74" s="125"/>
      <c r="BSG74" s="125"/>
      <c r="BSH74" s="125"/>
      <c r="BSI74" s="125"/>
      <c r="BSJ74" s="125"/>
      <c r="BSK74" s="125"/>
      <c r="BSL74" s="125"/>
      <c r="BSM74" s="125"/>
      <c r="BSN74" s="125"/>
      <c r="BSO74" s="125"/>
      <c r="BSP74" s="125"/>
      <c r="BSQ74" s="125"/>
      <c r="BSR74" s="125"/>
      <c r="BSS74" s="125"/>
      <c r="BST74" s="125"/>
      <c r="BSU74" s="125"/>
      <c r="BSV74" s="125"/>
      <c r="BSW74" s="125"/>
      <c r="BSX74" s="125"/>
      <c r="BSY74" s="125"/>
      <c r="BSZ74" s="125"/>
      <c r="BTA74" s="125"/>
      <c r="BTB74" s="125"/>
      <c r="BTC74" s="125"/>
      <c r="BTD74" s="125"/>
      <c r="BTE74" s="125"/>
      <c r="BTF74" s="125"/>
      <c r="BTG74" s="125"/>
      <c r="BTH74" s="125"/>
      <c r="BTI74" s="125"/>
      <c r="BTJ74" s="125"/>
      <c r="BTK74" s="125"/>
      <c r="BTL74" s="125"/>
      <c r="BTM74" s="125"/>
      <c r="BTN74" s="125"/>
      <c r="BTO74" s="125"/>
      <c r="BTP74" s="125"/>
      <c r="BTQ74" s="125"/>
      <c r="BTR74" s="125"/>
      <c r="BTS74" s="125"/>
      <c r="BTT74" s="125"/>
      <c r="BTU74" s="125"/>
      <c r="BTV74" s="125"/>
      <c r="BTW74" s="125"/>
      <c r="BTX74" s="125"/>
      <c r="BTY74" s="125"/>
      <c r="BTZ74" s="125"/>
      <c r="BUA74" s="125"/>
      <c r="BUB74" s="125"/>
      <c r="BUC74" s="125"/>
      <c r="BUD74" s="125"/>
      <c r="BUE74" s="125"/>
      <c r="BUF74" s="125"/>
      <c r="BUG74" s="125"/>
      <c r="BUH74" s="125"/>
      <c r="BUI74" s="125"/>
      <c r="BUJ74" s="125"/>
      <c r="BUK74" s="125"/>
      <c r="BUL74" s="125"/>
      <c r="BUM74" s="125"/>
      <c r="BUN74" s="125"/>
      <c r="BUO74" s="125"/>
      <c r="BUP74" s="125"/>
      <c r="BUQ74" s="125"/>
      <c r="BUR74" s="125"/>
      <c r="BUS74" s="125"/>
      <c r="BUT74" s="125"/>
      <c r="BUU74" s="125"/>
      <c r="BUV74" s="125"/>
      <c r="BUW74" s="125"/>
      <c r="BUX74" s="125"/>
      <c r="BUY74" s="125"/>
      <c r="BUZ74" s="125"/>
      <c r="BVA74" s="125"/>
      <c r="BVB74" s="125"/>
      <c r="BVC74" s="125"/>
      <c r="BVD74" s="125"/>
      <c r="BVE74" s="125"/>
      <c r="BVF74" s="125"/>
      <c r="BVG74" s="125"/>
      <c r="BVH74" s="125"/>
      <c r="BVI74" s="125"/>
      <c r="BVJ74" s="125"/>
      <c r="BVK74" s="125"/>
      <c r="BVL74" s="125"/>
      <c r="BVM74" s="125"/>
      <c r="BVN74" s="125"/>
      <c r="BVO74" s="125"/>
      <c r="BVP74" s="125"/>
      <c r="BVQ74" s="125"/>
      <c r="BVR74" s="125"/>
      <c r="BVS74" s="125"/>
      <c r="BVT74" s="125"/>
      <c r="BVU74" s="125"/>
      <c r="BVV74" s="125"/>
      <c r="BVW74" s="125"/>
      <c r="BVX74" s="125"/>
      <c r="BVY74" s="125"/>
      <c r="BVZ74" s="125"/>
      <c r="BWA74" s="125"/>
      <c r="BWB74" s="125"/>
      <c r="BWC74" s="125"/>
      <c r="BWD74" s="125"/>
      <c r="BWE74" s="125"/>
      <c r="BWF74" s="125"/>
      <c r="BWG74" s="125"/>
      <c r="BWH74" s="125"/>
      <c r="BWI74" s="125"/>
      <c r="BWJ74" s="125"/>
      <c r="BWK74" s="125"/>
      <c r="BWL74" s="125"/>
      <c r="BWM74" s="125"/>
      <c r="BWN74" s="125"/>
      <c r="BWO74" s="125"/>
      <c r="BWP74" s="125"/>
      <c r="BWQ74" s="125"/>
      <c r="BWR74" s="125"/>
      <c r="BWS74" s="125"/>
      <c r="BWT74" s="125"/>
      <c r="BWU74" s="125"/>
      <c r="BWV74" s="125"/>
      <c r="BWW74" s="125"/>
      <c r="BWX74" s="125"/>
      <c r="BWY74" s="125"/>
      <c r="BWZ74" s="125"/>
      <c r="BXA74" s="125"/>
      <c r="BXB74" s="125"/>
      <c r="BXC74" s="125"/>
      <c r="BXD74" s="125"/>
      <c r="BXE74" s="125"/>
      <c r="BXF74" s="125"/>
      <c r="BXG74" s="125"/>
      <c r="BXH74" s="125"/>
      <c r="BXI74" s="125"/>
      <c r="BXJ74" s="125"/>
      <c r="BXK74" s="125"/>
      <c r="BXL74" s="125"/>
      <c r="BXM74" s="125"/>
      <c r="BXN74" s="125"/>
      <c r="BXO74" s="125"/>
      <c r="BXP74" s="125"/>
      <c r="BXQ74" s="125"/>
      <c r="BXR74" s="125"/>
      <c r="BXS74" s="125"/>
      <c r="BXT74" s="125"/>
      <c r="BXU74" s="125"/>
      <c r="BXV74" s="125"/>
      <c r="BXW74" s="125"/>
      <c r="BXX74" s="125"/>
      <c r="BXY74" s="125"/>
      <c r="BXZ74" s="125"/>
      <c r="BYA74" s="125"/>
      <c r="BYB74" s="125"/>
      <c r="BYC74" s="125"/>
      <c r="BYD74" s="125"/>
      <c r="BYE74" s="125"/>
      <c r="BYF74" s="125"/>
      <c r="BYG74" s="125"/>
      <c r="BYH74" s="125"/>
      <c r="BYI74" s="125"/>
      <c r="BYJ74" s="125"/>
      <c r="BYK74" s="125"/>
      <c r="BYL74" s="125"/>
      <c r="BYM74" s="125"/>
      <c r="BYN74" s="125"/>
      <c r="BYO74" s="125"/>
      <c r="BYP74" s="125"/>
      <c r="BYQ74" s="125"/>
      <c r="BYR74" s="125"/>
      <c r="BYS74" s="125"/>
      <c r="BYT74" s="125"/>
      <c r="BYU74" s="125"/>
      <c r="BYV74" s="125"/>
      <c r="BYW74" s="125"/>
      <c r="BYX74" s="125"/>
      <c r="BYY74" s="125"/>
      <c r="BYZ74" s="125"/>
      <c r="BZA74" s="125"/>
      <c r="BZB74" s="125"/>
      <c r="BZC74" s="125"/>
      <c r="BZD74" s="125"/>
      <c r="BZE74" s="125"/>
      <c r="BZF74" s="125"/>
      <c r="BZG74" s="125"/>
      <c r="BZH74" s="125"/>
      <c r="BZI74" s="125"/>
      <c r="BZJ74" s="125"/>
      <c r="BZK74" s="125"/>
      <c r="BZL74" s="125"/>
      <c r="BZM74" s="125"/>
      <c r="BZO74" s="125"/>
      <c r="BZP74" s="125"/>
      <c r="BZQ74" s="125"/>
      <c r="BZR74" s="125"/>
      <c r="BZS74" s="125"/>
      <c r="BZT74" s="125"/>
      <c r="BZU74" s="125"/>
      <c r="BZV74" s="125"/>
      <c r="BZW74" s="125"/>
      <c r="BZX74" s="125"/>
      <c r="BZY74" s="125"/>
      <c r="BZZ74" s="125"/>
      <c r="CAA74" s="125"/>
      <c r="CAB74" s="125"/>
      <c r="CAC74" s="125"/>
      <c r="CAD74" s="125"/>
      <c r="CAE74" s="125"/>
      <c r="CAF74" s="125"/>
      <c r="CAG74" s="125"/>
      <c r="CAH74" s="125"/>
      <c r="CAI74" s="125"/>
      <c r="CAJ74" s="125"/>
      <c r="CAK74" s="125"/>
      <c r="CAL74" s="125"/>
      <c r="CAM74" s="125"/>
      <c r="CAN74" s="125"/>
      <c r="CAO74" s="125"/>
      <c r="CAP74" s="125"/>
      <c r="CAQ74" s="125"/>
      <c r="CAR74" s="125"/>
      <c r="CAS74" s="125"/>
      <c r="CAT74" s="125"/>
      <c r="CAU74" s="125"/>
      <c r="CAV74" s="125"/>
      <c r="CAW74" s="125"/>
      <c r="CAX74" s="125"/>
      <c r="CAY74" s="125"/>
      <c r="CAZ74" s="125"/>
      <c r="CBA74" s="125"/>
      <c r="CBB74" s="125"/>
      <c r="CBC74" s="125"/>
      <c r="CBD74" s="125"/>
      <c r="CBE74" s="125"/>
      <c r="CBF74" s="125"/>
      <c r="CBG74" s="125"/>
      <c r="CBH74" s="125"/>
      <c r="CBI74" s="125"/>
      <c r="CBJ74" s="125"/>
      <c r="CBK74" s="125"/>
      <c r="CBL74" s="125"/>
      <c r="CBM74" s="125"/>
      <c r="CBN74" s="125"/>
      <c r="CBO74" s="125"/>
      <c r="CBP74" s="125"/>
      <c r="CBQ74" s="125"/>
      <c r="CBR74" s="125"/>
      <c r="CBS74" s="125"/>
      <c r="CBT74" s="125"/>
      <c r="CBU74" s="125"/>
      <c r="CBV74" s="125"/>
      <c r="CBW74" s="125"/>
      <c r="CBX74" s="125"/>
      <c r="CBY74" s="125"/>
      <c r="CBZ74" s="125"/>
      <c r="CCA74" s="125"/>
      <c r="CCB74" s="125"/>
      <c r="CCC74" s="125"/>
      <c r="CCD74" s="125"/>
      <c r="CCE74" s="125"/>
      <c r="CCF74" s="125"/>
      <c r="CCG74" s="125"/>
      <c r="CCH74" s="125"/>
      <c r="CCI74" s="125"/>
      <c r="CCJ74" s="125"/>
      <c r="CCK74" s="125"/>
      <c r="CCL74" s="125"/>
      <c r="CCM74" s="125"/>
      <c r="CCN74" s="125"/>
      <c r="CCO74" s="125"/>
      <c r="CCP74" s="125"/>
      <c r="CCQ74" s="125"/>
      <c r="CCR74" s="125"/>
      <c r="CCS74" s="125"/>
      <c r="CCT74" s="125"/>
      <c r="CCU74" s="125"/>
      <c r="CCV74" s="125"/>
      <c r="CCW74" s="125"/>
      <c r="CCX74" s="125"/>
      <c r="CCY74" s="125"/>
      <c r="CCZ74" s="125"/>
      <c r="CDA74" s="125"/>
      <c r="CDB74" s="125"/>
      <c r="CDC74" s="125"/>
      <c r="CDD74" s="125"/>
      <c r="CDE74" s="125"/>
      <c r="CDF74" s="125"/>
      <c r="CDG74" s="125"/>
      <c r="CDH74" s="125"/>
      <c r="CDI74" s="125"/>
      <c r="CDJ74" s="125"/>
      <c r="CDK74" s="125"/>
      <c r="CDL74" s="125"/>
      <c r="CDM74" s="125"/>
      <c r="CDN74" s="125"/>
      <c r="CDO74" s="125"/>
      <c r="CDP74" s="125"/>
      <c r="CDQ74" s="125"/>
      <c r="CDR74" s="125"/>
      <c r="CDS74" s="125"/>
      <c r="CDT74" s="125"/>
      <c r="CDU74" s="125"/>
      <c r="CDV74" s="125"/>
      <c r="CDW74" s="125"/>
      <c r="CDX74" s="125"/>
      <c r="CDY74" s="125"/>
      <c r="CDZ74" s="125"/>
      <c r="CEA74" s="125"/>
      <c r="CEB74" s="125"/>
      <c r="CEC74" s="125"/>
      <c r="CED74" s="125"/>
      <c r="CEE74" s="125"/>
      <c r="CEF74" s="125"/>
      <c r="CEG74" s="125"/>
      <c r="CEH74" s="125"/>
      <c r="CEI74" s="125"/>
      <c r="CEJ74" s="125"/>
      <c r="CEK74" s="125"/>
      <c r="CEL74" s="125"/>
      <c r="CEM74" s="125"/>
      <c r="CEN74" s="125"/>
      <c r="CEO74" s="125"/>
      <c r="CEP74" s="125"/>
      <c r="CEQ74" s="125"/>
      <c r="CER74" s="125"/>
      <c r="CES74" s="125"/>
      <c r="CET74" s="125"/>
      <c r="CEU74" s="125"/>
      <c r="CEV74" s="125"/>
      <c r="CEW74" s="125"/>
      <c r="CEX74" s="125"/>
      <c r="CEY74" s="125"/>
      <c r="CEZ74" s="125"/>
      <c r="CFA74" s="125"/>
      <c r="CFB74" s="125"/>
      <c r="CFC74" s="125"/>
      <c r="CFD74" s="125"/>
      <c r="CFE74" s="125"/>
      <c r="CFF74" s="125"/>
      <c r="CFG74" s="125"/>
      <c r="CFH74" s="125"/>
      <c r="CFI74" s="125"/>
      <c r="CFJ74" s="125"/>
      <c r="CFK74" s="125"/>
      <c r="CFL74" s="125"/>
      <c r="CFM74" s="125"/>
      <c r="CFN74" s="125"/>
      <c r="CFO74" s="125"/>
      <c r="CFP74" s="125"/>
      <c r="CFQ74" s="125"/>
      <c r="CFR74" s="125"/>
      <c r="CFS74" s="125"/>
      <c r="CFT74" s="125"/>
      <c r="CFU74" s="125"/>
      <c r="CFV74" s="125"/>
      <c r="CFW74" s="125"/>
      <c r="CFX74" s="125"/>
      <c r="CFY74" s="125"/>
      <c r="CFZ74" s="125"/>
      <c r="CGA74" s="125"/>
      <c r="CGB74" s="125"/>
      <c r="CGC74" s="125"/>
      <c r="CGD74" s="125"/>
      <c r="CGE74" s="125"/>
      <c r="CGF74" s="125"/>
      <c r="CGG74" s="125"/>
      <c r="CGH74" s="125"/>
      <c r="CGI74" s="125"/>
      <c r="CGJ74" s="125"/>
      <c r="CGK74" s="125"/>
      <c r="CGL74" s="125"/>
      <c r="CGM74" s="125"/>
      <c r="CGN74" s="125"/>
      <c r="CGO74" s="125"/>
      <c r="CGP74" s="125"/>
      <c r="CGQ74" s="125"/>
      <c r="CGR74" s="125"/>
      <c r="CGS74" s="125"/>
      <c r="CGT74" s="125"/>
      <c r="CGU74" s="125"/>
      <c r="CGV74" s="125"/>
      <c r="CGW74" s="125"/>
      <c r="CGX74" s="125"/>
      <c r="CGY74" s="125"/>
      <c r="CGZ74" s="125"/>
      <c r="CHA74" s="125"/>
      <c r="CHB74" s="125"/>
      <c r="CHC74" s="125"/>
      <c r="CHD74" s="125"/>
      <c r="CHE74" s="125"/>
      <c r="CHF74" s="125"/>
      <c r="CHG74" s="125"/>
      <c r="CHH74" s="125"/>
      <c r="CHI74" s="125"/>
      <c r="CHJ74" s="125"/>
      <c r="CHK74" s="125"/>
      <c r="CHL74" s="125"/>
      <c r="CHM74" s="125"/>
      <c r="CHN74" s="125"/>
      <c r="CHO74" s="125"/>
      <c r="CHP74" s="125"/>
      <c r="CHQ74" s="125"/>
      <c r="CHR74" s="125"/>
      <c r="CHS74" s="125"/>
      <c r="CHT74" s="125"/>
      <c r="CHU74" s="125"/>
      <c r="CHV74" s="125"/>
      <c r="CHW74" s="125"/>
      <c r="CHX74" s="125"/>
      <c r="CHY74" s="125"/>
      <c r="CHZ74" s="125"/>
      <c r="CIA74" s="125"/>
      <c r="CIB74" s="125"/>
      <c r="CIC74" s="125"/>
      <c r="CID74" s="125"/>
      <c r="CIE74" s="125"/>
      <c r="CIF74" s="125"/>
      <c r="CIG74" s="125"/>
      <c r="CIH74" s="125"/>
      <c r="CII74" s="125"/>
      <c r="CIJ74" s="125"/>
      <c r="CIK74" s="125"/>
      <c r="CIL74" s="125"/>
      <c r="CIM74" s="125"/>
      <c r="CIN74" s="125"/>
      <c r="CIO74" s="125"/>
      <c r="CIP74" s="125"/>
      <c r="CIQ74" s="125"/>
      <c r="CIR74" s="125"/>
      <c r="CIS74" s="125"/>
      <c r="CIT74" s="125"/>
      <c r="CIU74" s="125"/>
      <c r="CIV74" s="125"/>
      <c r="CIW74" s="125"/>
      <c r="CIX74" s="125"/>
      <c r="CIY74" s="125"/>
      <c r="CIZ74" s="125"/>
      <c r="CJA74" s="125"/>
      <c r="CJB74" s="125"/>
      <c r="CJC74" s="125"/>
      <c r="CJD74" s="125"/>
      <c r="CJE74" s="125"/>
      <c r="CJF74" s="125"/>
      <c r="CJG74" s="125"/>
      <c r="CJH74" s="125"/>
      <c r="CJI74" s="125"/>
      <c r="CJK74" s="125"/>
      <c r="CJL74" s="125"/>
      <c r="CJM74" s="125"/>
      <c r="CJN74" s="125"/>
      <c r="CJO74" s="125"/>
      <c r="CJP74" s="125"/>
      <c r="CJQ74" s="125"/>
      <c r="CJR74" s="125"/>
      <c r="CJS74" s="125"/>
      <c r="CJT74" s="125"/>
      <c r="CJU74" s="125"/>
      <c r="CJV74" s="125"/>
      <c r="CJW74" s="125"/>
      <c r="CJX74" s="125"/>
      <c r="CJY74" s="125"/>
      <c r="CJZ74" s="125"/>
      <c r="CKA74" s="125"/>
      <c r="CKB74" s="125"/>
      <c r="CKC74" s="125"/>
      <c r="CKD74" s="125"/>
      <c r="CKE74" s="125"/>
      <c r="CKF74" s="125"/>
      <c r="CKG74" s="125"/>
      <c r="CKH74" s="125"/>
      <c r="CKI74" s="125"/>
      <c r="CKJ74" s="125"/>
      <c r="CKK74" s="125"/>
      <c r="CKL74" s="125"/>
      <c r="CKM74" s="125"/>
      <c r="CKN74" s="125"/>
      <c r="CKO74" s="125"/>
      <c r="CKP74" s="125"/>
      <c r="CKQ74" s="125"/>
      <c r="CKR74" s="125"/>
      <c r="CKS74" s="125"/>
      <c r="CKT74" s="125"/>
      <c r="CKU74" s="125"/>
      <c r="CKV74" s="125"/>
      <c r="CKW74" s="125"/>
      <c r="CKX74" s="125"/>
      <c r="CKY74" s="125"/>
      <c r="CKZ74" s="125"/>
      <c r="CLA74" s="125"/>
      <c r="CLB74" s="125"/>
      <c r="CLC74" s="125"/>
      <c r="CLD74" s="125"/>
      <c r="CLE74" s="125"/>
      <c r="CLF74" s="125"/>
      <c r="CLG74" s="125"/>
      <c r="CLH74" s="125"/>
      <c r="CLI74" s="125"/>
      <c r="CLJ74" s="125"/>
      <c r="CLK74" s="125"/>
      <c r="CLL74" s="125"/>
      <c r="CLM74" s="125"/>
      <c r="CLN74" s="125"/>
      <c r="CLO74" s="125"/>
      <c r="CLP74" s="125"/>
      <c r="CLQ74" s="125"/>
      <c r="CLR74" s="125"/>
      <c r="CLS74" s="125"/>
      <c r="CLT74" s="125"/>
      <c r="CLU74" s="125"/>
      <c r="CLV74" s="125"/>
      <c r="CLW74" s="125"/>
      <c r="CLX74" s="125"/>
      <c r="CLY74" s="125"/>
      <c r="CLZ74" s="125"/>
      <c r="CMA74" s="125"/>
      <c r="CMB74" s="125"/>
      <c r="CMC74" s="125"/>
      <c r="CMD74" s="125"/>
      <c r="CME74" s="125"/>
      <c r="CMF74" s="125"/>
      <c r="CMG74" s="125"/>
      <c r="CMH74" s="125"/>
      <c r="CMI74" s="125"/>
      <c r="CMJ74" s="125"/>
      <c r="CMK74" s="125"/>
      <c r="CML74" s="125"/>
      <c r="CMM74" s="125"/>
      <c r="CMN74" s="125"/>
      <c r="CMO74" s="125"/>
      <c r="CMP74" s="125"/>
      <c r="CMQ74" s="125"/>
      <c r="CMR74" s="125"/>
      <c r="CMS74" s="125"/>
      <c r="CMT74" s="125"/>
      <c r="CMU74" s="125"/>
      <c r="CMV74" s="125"/>
      <c r="CMW74" s="125"/>
      <c r="CMX74" s="125"/>
      <c r="CMY74" s="125"/>
      <c r="CMZ74" s="125"/>
      <c r="CNA74" s="125"/>
      <c r="CNB74" s="125"/>
      <c r="CNC74" s="125"/>
      <c r="CND74" s="125"/>
      <c r="CNE74" s="125"/>
      <c r="CNF74" s="125"/>
      <c r="CNG74" s="125"/>
      <c r="CNH74" s="125"/>
      <c r="CNI74" s="125"/>
      <c r="CNJ74" s="125"/>
      <c r="CNK74" s="125"/>
      <c r="CNL74" s="125"/>
      <c r="CNM74" s="125"/>
      <c r="CNN74" s="125"/>
      <c r="CNO74" s="125"/>
      <c r="CNP74" s="125"/>
      <c r="CNQ74" s="125"/>
      <c r="CNR74" s="125"/>
      <c r="CNS74" s="125"/>
      <c r="CNT74" s="125"/>
      <c r="CNU74" s="125"/>
      <c r="CNV74" s="125"/>
      <c r="CNW74" s="125"/>
      <c r="CNX74" s="125"/>
      <c r="CNY74" s="125"/>
      <c r="CNZ74" s="125"/>
      <c r="COA74" s="125"/>
      <c r="COB74" s="125"/>
      <c r="COC74" s="125"/>
      <c r="COD74" s="125"/>
      <c r="COE74" s="125"/>
      <c r="COF74" s="125"/>
      <c r="COG74" s="125"/>
      <c r="COH74" s="125"/>
      <c r="COI74" s="125"/>
      <c r="COJ74" s="125"/>
      <c r="COK74" s="125"/>
      <c r="COL74" s="125"/>
      <c r="COM74" s="125"/>
      <c r="CON74" s="125"/>
      <c r="COO74" s="125"/>
      <c r="COP74" s="125"/>
      <c r="COQ74" s="125"/>
      <c r="COR74" s="125"/>
      <c r="COS74" s="125"/>
      <c r="COT74" s="125"/>
      <c r="COU74" s="125"/>
      <c r="COV74" s="125"/>
      <c r="COW74" s="125"/>
      <c r="COX74" s="125"/>
      <c r="COY74" s="125"/>
      <c r="COZ74" s="125"/>
      <c r="CPA74" s="125"/>
      <c r="CPB74" s="125"/>
      <c r="CPC74" s="125"/>
      <c r="CPD74" s="125"/>
      <c r="CPE74" s="125"/>
      <c r="CPF74" s="125"/>
      <c r="CPG74" s="125"/>
      <c r="CPH74" s="125"/>
      <c r="CPI74" s="125"/>
      <c r="CPJ74" s="125"/>
      <c r="CPK74" s="125"/>
      <c r="CPL74" s="125"/>
      <c r="CPM74" s="125"/>
      <c r="CPN74" s="125"/>
      <c r="CPO74" s="125"/>
      <c r="CPP74" s="125"/>
      <c r="CPQ74" s="125"/>
      <c r="CPR74" s="125"/>
      <c r="CPS74" s="125"/>
      <c r="CPT74" s="125"/>
      <c r="CPU74" s="125"/>
      <c r="CPV74" s="125"/>
      <c r="CPW74" s="125"/>
      <c r="CPX74" s="125"/>
      <c r="CPY74" s="125"/>
      <c r="CPZ74" s="125"/>
      <c r="CQA74" s="125"/>
      <c r="CQB74" s="125"/>
      <c r="CQC74" s="125"/>
      <c r="CQD74" s="125"/>
      <c r="CQE74" s="125"/>
      <c r="CQF74" s="125"/>
      <c r="CQG74" s="125"/>
      <c r="CQH74" s="125"/>
      <c r="CQI74" s="125"/>
      <c r="CQJ74" s="125"/>
      <c r="CQK74" s="125"/>
      <c r="CQL74" s="125"/>
      <c r="CQM74" s="125"/>
      <c r="CQN74" s="125"/>
      <c r="CQO74" s="125"/>
      <c r="CQP74" s="125"/>
      <c r="CQQ74" s="125"/>
      <c r="CQR74" s="125"/>
      <c r="CQS74" s="125"/>
      <c r="CQT74" s="125"/>
      <c r="CQU74" s="125"/>
      <c r="CQV74" s="125"/>
      <c r="CQW74" s="125"/>
      <c r="CQX74" s="125"/>
      <c r="CQY74" s="125"/>
      <c r="CQZ74" s="125"/>
      <c r="CRA74" s="125"/>
      <c r="CRB74" s="125"/>
      <c r="CRC74" s="125"/>
      <c r="CRD74" s="125"/>
      <c r="CRE74" s="125"/>
      <c r="CRF74" s="125"/>
      <c r="CRG74" s="125"/>
      <c r="CRH74" s="125"/>
      <c r="CRI74" s="125"/>
      <c r="CRJ74" s="125"/>
      <c r="CRK74" s="125"/>
      <c r="CRL74" s="125"/>
      <c r="CRM74" s="125"/>
      <c r="CRN74" s="125"/>
      <c r="CRO74" s="125"/>
      <c r="CRP74" s="125"/>
      <c r="CRQ74" s="125"/>
      <c r="CRR74" s="125"/>
      <c r="CRS74" s="125"/>
      <c r="CRT74" s="125"/>
      <c r="CRU74" s="125"/>
      <c r="CRV74" s="125"/>
      <c r="CRW74" s="125"/>
      <c r="CRX74" s="125"/>
      <c r="CRY74" s="125"/>
      <c r="CRZ74" s="125"/>
      <c r="CSA74" s="125"/>
      <c r="CSB74" s="125"/>
      <c r="CSC74" s="125"/>
      <c r="CSD74" s="125"/>
      <c r="CSE74" s="125"/>
      <c r="CSF74" s="125"/>
      <c r="CSG74" s="125"/>
      <c r="CSH74" s="125"/>
      <c r="CSI74" s="125"/>
      <c r="CSJ74" s="125"/>
      <c r="CSK74" s="125"/>
      <c r="CSL74" s="125"/>
      <c r="CSM74" s="125"/>
      <c r="CSN74" s="125"/>
      <c r="CSO74" s="125"/>
      <c r="CSP74" s="125"/>
      <c r="CSQ74" s="125"/>
      <c r="CSR74" s="125"/>
      <c r="CSS74" s="125"/>
      <c r="CST74" s="125"/>
      <c r="CSU74" s="125"/>
      <c r="CSV74" s="125"/>
      <c r="CSW74" s="125"/>
      <c r="CSX74" s="125"/>
      <c r="CSY74" s="125"/>
      <c r="CSZ74" s="125"/>
      <c r="CTA74" s="125"/>
      <c r="CTB74" s="125"/>
      <c r="CTC74" s="125"/>
      <c r="CTD74" s="125"/>
      <c r="CTE74" s="125"/>
      <c r="CTG74" s="125"/>
      <c r="CTH74" s="125"/>
      <c r="CTI74" s="125"/>
      <c r="CTJ74" s="125"/>
      <c r="CTK74" s="125"/>
      <c r="CTL74" s="125"/>
      <c r="CTM74" s="125"/>
      <c r="CTN74" s="125"/>
      <c r="CTO74" s="125"/>
      <c r="CTP74" s="125"/>
      <c r="CTQ74" s="125"/>
      <c r="CTR74" s="125"/>
      <c r="CTS74" s="125"/>
      <c r="CTT74" s="125"/>
      <c r="CTU74" s="125"/>
      <c r="CTV74" s="125"/>
      <c r="CTW74" s="125"/>
      <c r="CTX74" s="125"/>
      <c r="CTY74" s="125"/>
      <c r="CTZ74" s="125"/>
      <c r="CUA74" s="125"/>
      <c r="CUB74" s="125"/>
      <c r="CUC74" s="125"/>
      <c r="CUD74" s="125"/>
      <c r="CUE74" s="125"/>
      <c r="CUF74" s="125"/>
      <c r="CUG74" s="125"/>
      <c r="CUH74" s="125"/>
      <c r="CUI74" s="125"/>
      <c r="CUJ74" s="125"/>
      <c r="CUK74" s="125"/>
      <c r="CUL74" s="125"/>
      <c r="CUM74" s="125"/>
      <c r="CUN74" s="125"/>
      <c r="CUO74" s="125"/>
      <c r="CUP74" s="125"/>
      <c r="CUQ74" s="125"/>
      <c r="CUR74" s="125"/>
      <c r="CUS74" s="125"/>
      <c r="CUT74" s="125"/>
      <c r="CUU74" s="125"/>
      <c r="CUV74" s="125"/>
      <c r="CUW74" s="125"/>
      <c r="CUX74" s="125"/>
      <c r="CUY74" s="125"/>
      <c r="CUZ74" s="125"/>
      <c r="CVA74" s="125"/>
      <c r="CVB74" s="125"/>
      <c r="CVC74" s="125"/>
      <c r="CVD74" s="125"/>
      <c r="CVE74" s="125"/>
      <c r="CVF74" s="125"/>
      <c r="CVG74" s="125"/>
      <c r="CVH74" s="125"/>
      <c r="CVI74" s="125"/>
      <c r="CVJ74" s="125"/>
      <c r="CVK74" s="125"/>
      <c r="CVL74" s="125"/>
      <c r="CVM74" s="125"/>
      <c r="CVN74" s="125"/>
      <c r="CVO74" s="125"/>
      <c r="CVP74" s="125"/>
      <c r="CVQ74" s="125"/>
      <c r="CVR74" s="125"/>
      <c r="CVS74" s="125"/>
      <c r="CVT74" s="125"/>
      <c r="CVU74" s="125"/>
      <c r="CVV74" s="125"/>
      <c r="CVW74" s="125"/>
      <c r="CVX74" s="125"/>
      <c r="CVY74" s="125"/>
      <c r="CVZ74" s="125"/>
      <c r="CWA74" s="125"/>
      <c r="CWB74" s="125"/>
      <c r="CWC74" s="125"/>
      <c r="CWD74" s="125"/>
      <c r="CWE74" s="125"/>
      <c r="CWF74" s="125"/>
      <c r="CWG74" s="125"/>
      <c r="CWH74" s="125"/>
      <c r="CWI74" s="125"/>
      <c r="CWJ74" s="125"/>
      <c r="CWK74" s="125"/>
      <c r="CWL74" s="125"/>
      <c r="CWM74" s="125"/>
      <c r="CWN74" s="125"/>
      <c r="CWO74" s="125"/>
      <c r="CWP74" s="125"/>
      <c r="CWQ74" s="125"/>
      <c r="CWR74" s="125"/>
      <c r="CWS74" s="125"/>
      <c r="CWT74" s="125"/>
      <c r="CWU74" s="125"/>
      <c r="CWV74" s="125"/>
      <c r="CWW74" s="125"/>
      <c r="CWX74" s="125"/>
      <c r="CWY74" s="125"/>
      <c r="CWZ74" s="125"/>
      <c r="CXA74" s="125"/>
      <c r="CXB74" s="125"/>
      <c r="CXC74" s="125"/>
      <c r="CXD74" s="125"/>
      <c r="CXE74" s="125"/>
      <c r="CXF74" s="125"/>
      <c r="CXG74" s="125"/>
      <c r="CXH74" s="125"/>
      <c r="CXI74" s="125"/>
      <c r="CXJ74" s="125"/>
      <c r="CXK74" s="125"/>
      <c r="CXL74" s="125"/>
      <c r="CXM74" s="125"/>
      <c r="CXN74" s="125"/>
      <c r="CXO74" s="125"/>
      <c r="CXP74" s="125"/>
      <c r="CXQ74" s="125"/>
      <c r="CXR74" s="125"/>
      <c r="CXS74" s="125"/>
      <c r="CXT74" s="125"/>
      <c r="CXU74" s="125"/>
      <c r="CXV74" s="125"/>
      <c r="CXW74" s="125"/>
      <c r="CXX74" s="125"/>
      <c r="CXY74" s="125"/>
      <c r="CXZ74" s="125"/>
      <c r="CYA74" s="125"/>
      <c r="CYB74" s="125"/>
      <c r="CYC74" s="125"/>
      <c r="CYD74" s="125"/>
      <c r="CYE74" s="125"/>
      <c r="CYF74" s="125"/>
      <c r="CYG74" s="125"/>
      <c r="CYH74" s="125"/>
      <c r="CYI74" s="125"/>
      <c r="CYJ74" s="125"/>
      <c r="CYK74" s="125"/>
      <c r="CYL74" s="125"/>
      <c r="CYM74" s="125"/>
      <c r="CYN74" s="125"/>
      <c r="CYO74" s="125"/>
      <c r="CYP74" s="125"/>
      <c r="CYQ74" s="125"/>
      <c r="CYR74" s="125"/>
      <c r="CYS74" s="125"/>
      <c r="CYT74" s="125"/>
      <c r="CYU74" s="125"/>
      <c r="CYV74" s="125"/>
      <c r="CYW74" s="125"/>
      <c r="CYX74" s="125"/>
      <c r="CYY74" s="125"/>
      <c r="CYZ74" s="125"/>
      <c r="CZA74" s="125"/>
      <c r="CZB74" s="125"/>
      <c r="CZC74" s="125"/>
      <c r="CZD74" s="125"/>
      <c r="CZE74" s="125"/>
      <c r="CZF74" s="125"/>
      <c r="CZG74" s="125"/>
      <c r="CZH74" s="125"/>
      <c r="CZI74" s="125"/>
      <c r="CZJ74" s="125"/>
      <c r="CZK74" s="125"/>
      <c r="CZL74" s="125"/>
      <c r="CZM74" s="125"/>
      <c r="CZN74" s="125"/>
      <c r="CZO74" s="125"/>
      <c r="CZP74" s="125"/>
      <c r="CZQ74" s="125"/>
      <c r="CZR74" s="125"/>
      <c r="CZS74" s="125"/>
      <c r="CZT74" s="125"/>
      <c r="CZU74" s="125"/>
      <c r="CZV74" s="125"/>
      <c r="CZW74" s="125"/>
      <c r="CZX74" s="125"/>
      <c r="CZY74" s="125"/>
      <c r="CZZ74" s="125"/>
      <c r="DAA74" s="125"/>
      <c r="DAB74" s="125"/>
      <c r="DAC74" s="125"/>
      <c r="DAD74" s="125"/>
      <c r="DAE74" s="125"/>
      <c r="DAF74" s="125"/>
      <c r="DAG74" s="125"/>
      <c r="DAH74" s="125"/>
      <c r="DAI74" s="125"/>
      <c r="DAJ74" s="125"/>
      <c r="DAK74" s="125"/>
      <c r="DAL74" s="125"/>
      <c r="DAM74" s="125"/>
      <c r="DAN74" s="125"/>
      <c r="DAO74" s="125"/>
      <c r="DAP74" s="125"/>
      <c r="DAQ74" s="125"/>
      <c r="DAR74" s="125"/>
      <c r="DAS74" s="125"/>
      <c r="DAT74" s="125"/>
      <c r="DAU74" s="125"/>
      <c r="DAV74" s="125"/>
      <c r="DAW74" s="125"/>
      <c r="DAX74" s="125"/>
      <c r="DAY74" s="125"/>
      <c r="DAZ74" s="125"/>
      <c r="DBA74" s="125"/>
      <c r="DBB74" s="125"/>
      <c r="DBC74" s="125"/>
      <c r="DBD74" s="125"/>
      <c r="DBE74" s="125"/>
      <c r="DBF74" s="125"/>
      <c r="DBG74" s="125"/>
      <c r="DBH74" s="125"/>
      <c r="DBI74" s="125"/>
      <c r="DBJ74" s="125"/>
      <c r="DBK74" s="125"/>
      <c r="DBL74" s="125"/>
      <c r="DBM74" s="125"/>
      <c r="DBN74" s="125"/>
      <c r="DBO74" s="125"/>
      <c r="DBP74" s="125"/>
      <c r="DBQ74" s="125"/>
      <c r="DBR74" s="125"/>
      <c r="DBS74" s="125"/>
      <c r="DBT74" s="125"/>
      <c r="DBU74" s="125"/>
      <c r="DBV74" s="125"/>
      <c r="DBW74" s="125"/>
      <c r="DBX74" s="125"/>
      <c r="DBY74" s="125"/>
      <c r="DBZ74" s="125"/>
      <c r="DCA74" s="125"/>
      <c r="DCB74" s="125"/>
      <c r="DCC74" s="125"/>
      <c r="DCD74" s="125"/>
      <c r="DCE74" s="125"/>
      <c r="DCF74" s="125"/>
      <c r="DCG74" s="125"/>
      <c r="DCH74" s="125"/>
      <c r="DCI74" s="125"/>
      <c r="DCJ74" s="125"/>
      <c r="DCK74" s="125"/>
      <c r="DCL74" s="125"/>
      <c r="DCM74" s="125"/>
      <c r="DCN74" s="125"/>
      <c r="DCO74" s="125"/>
      <c r="DCP74" s="125"/>
      <c r="DCQ74" s="125"/>
      <c r="DCR74" s="125"/>
      <c r="DCS74" s="125"/>
      <c r="DCT74" s="125"/>
      <c r="DCU74" s="125"/>
      <c r="DCV74" s="125"/>
      <c r="DCW74" s="125"/>
      <c r="DCX74" s="125"/>
      <c r="DCY74" s="125"/>
      <c r="DCZ74" s="125"/>
      <c r="DDA74" s="125"/>
      <c r="DDC74" s="125"/>
      <c r="DDD74" s="125"/>
      <c r="DDE74" s="125"/>
      <c r="DDF74" s="125"/>
      <c r="DDG74" s="125"/>
      <c r="DDH74" s="125"/>
      <c r="DDI74" s="125"/>
      <c r="DDJ74" s="125"/>
      <c r="DDK74" s="125"/>
      <c r="DDL74" s="125"/>
      <c r="DDM74" s="125"/>
      <c r="DDN74" s="125"/>
      <c r="DDO74" s="125"/>
      <c r="DDP74" s="125"/>
      <c r="DDQ74" s="125"/>
      <c r="DDR74" s="125"/>
      <c r="DDS74" s="125"/>
      <c r="DDT74" s="125"/>
      <c r="DDU74" s="125"/>
      <c r="DDV74" s="125"/>
      <c r="DDW74" s="125"/>
      <c r="DDX74" s="125"/>
      <c r="DDY74" s="125"/>
      <c r="DDZ74" s="125"/>
      <c r="DEA74" s="125"/>
      <c r="DEB74" s="125"/>
      <c r="DEC74" s="125"/>
      <c r="DED74" s="125"/>
      <c r="DEE74" s="125"/>
      <c r="DEF74" s="125"/>
      <c r="DEG74" s="125"/>
      <c r="DEH74" s="125"/>
      <c r="DEI74" s="125"/>
      <c r="DEJ74" s="125"/>
      <c r="DEK74" s="125"/>
      <c r="DEL74" s="125"/>
      <c r="DEM74" s="125"/>
      <c r="DEN74" s="125"/>
      <c r="DEO74" s="125"/>
      <c r="DEP74" s="125"/>
      <c r="DEQ74" s="125"/>
      <c r="DER74" s="125"/>
      <c r="DES74" s="125"/>
      <c r="DET74" s="125"/>
      <c r="DEU74" s="125"/>
      <c r="DEV74" s="125"/>
      <c r="DEW74" s="125"/>
      <c r="DEX74" s="125"/>
      <c r="DEY74" s="125"/>
      <c r="DEZ74" s="125"/>
      <c r="DFA74" s="125"/>
      <c r="DFB74" s="125"/>
      <c r="DFC74" s="125"/>
      <c r="DFD74" s="125"/>
      <c r="DFE74" s="125"/>
      <c r="DFF74" s="125"/>
      <c r="DFG74" s="125"/>
      <c r="DFH74" s="125"/>
      <c r="DFI74" s="125"/>
      <c r="DFJ74" s="125"/>
      <c r="DFK74" s="125"/>
      <c r="DFL74" s="125"/>
      <c r="DFM74" s="125"/>
      <c r="DFN74" s="125"/>
      <c r="DFO74" s="125"/>
      <c r="DFP74" s="125"/>
      <c r="DFQ74" s="125"/>
      <c r="DFR74" s="125"/>
      <c r="DFS74" s="125"/>
      <c r="DFT74" s="125"/>
      <c r="DFU74" s="125"/>
      <c r="DFV74" s="125"/>
      <c r="DFW74" s="125"/>
      <c r="DFX74" s="125"/>
      <c r="DFY74" s="125"/>
      <c r="DFZ74" s="125"/>
      <c r="DGA74" s="125"/>
      <c r="DGB74" s="125"/>
      <c r="DGC74" s="125"/>
      <c r="DGD74" s="125"/>
      <c r="DGE74" s="125"/>
      <c r="DGF74" s="125"/>
      <c r="DGG74" s="125"/>
      <c r="DGH74" s="125"/>
      <c r="DGI74" s="125"/>
      <c r="DGJ74" s="125"/>
      <c r="DGK74" s="125"/>
      <c r="DGL74" s="125"/>
      <c r="DGM74" s="125"/>
      <c r="DGN74" s="125"/>
      <c r="DGO74" s="125"/>
      <c r="DGP74" s="125"/>
      <c r="DGQ74" s="125"/>
      <c r="DGR74" s="125"/>
      <c r="DGS74" s="125"/>
      <c r="DGT74" s="125"/>
      <c r="DGU74" s="125"/>
      <c r="DGV74" s="125"/>
      <c r="DGW74" s="125"/>
      <c r="DGX74" s="125"/>
      <c r="DGY74" s="125"/>
      <c r="DGZ74" s="125"/>
      <c r="DHA74" s="125"/>
      <c r="DHB74" s="125"/>
      <c r="DHC74" s="125"/>
      <c r="DHD74" s="125"/>
      <c r="DHE74" s="125"/>
      <c r="DHF74" s="125"/>
      <c r="DHG74" s="125"/>
      <c r="DHH74" s="125"/>
      <c r="DHI74" s="125"/>
      <c r="DHJ74" s="125"/>
      <c r="DHK74" s="125"/>
      <c r="DHL74" s="125"/>
      <c r="DHM74" s="125"/>
      <c r="DHN74" s="125"/>
      <c r="DHO74" s="125"/>
      <c r="DHP74" s="125"/>
      <c r="DHQ74" s="125"/>
      <c r="DHR74" s="125"/>
      <c r="DHS74" s="125"/>
      <c r="DHT74" s="125"/>
      <c r="DHU74" s="125"/>
      <c r="DHV74" s="125"/>
      <c r="DHW74" s="125"/>
      <c r="DHX74" s="125"/>
      <c r="DHY74" s="125"/>
      <c r="DHZ74" s="125"/>
      <c r="DIA74" s="125"/>
      <c r="DIB74" s="125"/>
      <c r="DIC74" s="125"/>
      <c r="DID74" s="125"/>
      <c r="DIE74" s="125"/>
      <c r="DIF74" s="125"/>
      <c r="DIG74" s="125"/>
      <c r="DIH74" s="125"/>
      <c r="DII74" s="125"/>
      <c r="DIJ74" s="125"/>
      <c r="DIK74" s="125"/>
      <c r="DIL74" s="125"/>
      <c r="DIM74" s="125"/>
      <c r="DIN74" s="125"/>
      <c r="DIO74" s="125"/>
      <c r="DIP74" s="125"/>
      <c r="DIQ74" s="125"/>
      <c r="DIR74" s="125"/>
      <c r="DIS74" s="125"/>
      <c r="DIT74" s="125"/>
      <c r="DIU74" s="125"/>
      <c r="DIV74" s="125"/>
      <c r="DIW74" s="125"/>
      <c r="DIX74" s="125"/>
      <c r="DIY74" s="125"/>
      <c r="DIZ74" s="125"/>
      <c r="DJA74" s="125"/>
      <c r="DJB74" s="125"/>
      <c r="DJC74" s="125"/>
      <c r="DJD74" s="125"/>
      <c r="DJE74" s="125"/>
      <c r="DJF74" s="125"/>
      <c r="DJG74" s="125"/>
      <c r="DJH74" s="125"/>
      <c r="DJI74" s="125"/>
      <c r="DJJ74" s="125"/>
      <c r="DJK74" s="125"/>
      <c r="DJL74" s="125"/>
      <c r="DJM74" s="125"/>
      <c r="DJN74" s="125"/>
      <c r="DJO74" s="125"/>
      <c r="DJP74" s="125"/>
      <c r="DJQ74" s="125"/>
      <c r="DJR74" s="125"/>
      <c r="DJS74" s="125"/>
      <c r="DJT74" s="125"/>
      <c r="DJU74" s="125"/>
      <c r="DJV74" s="125"/>
      <c r="DJW74" s="125"/>
      <c r="DJX74" s="125"/>
      <c r="DJY74" s="125"/>
      <c r="DJZ74" s="125"/>
      <c r="DKA74" s="125"/>
      <c r="DKB74" s="125"/>
      <c r="DKC74" s="125"/>
      <c r="DKD74" s="125"/>
      <c r="DKE74" s="125"/>
      <c r="DKF74" s="125"/>
      <c r="DKG74" s="125"/>
      <c r="DKH74" s="125"/>
      <c r="DKI74" s="125"/>
      <c r="DKJ74" s="125"/>
      <c r="DKK74" s="125"/>
      <c r="DKL74" s="125"/>
      <c r="DKM74" s="125"/>
      <c r="DKN74" s="125"/>
      <c r="DKO74" s="125"/>
      <c r="DKP74" s="125"/>
      <c r="DKQ74" s="125"/>
      <c r="DKR74" s="125"/>
      <c r="DKS74" s="125"/>
      <c r="DKT74" s="125"/>
      <c r="DKU74" s="125"/>
      <c r="DKV74" s="125"/>
      <c r="DKW74" s="125"/>
      <c r="DKX74" s="125"/>
      <c r="DKY74" s="125"/>
      <c r="DKZ74" s="125"/>
      <c r="DLA74" s="125"/>
      <c r="DLB74" s="125"/>
      <c r="DLC74" s="125"/>
      <c r="DLD74" s="125"/>
      <c r="DLE74" s="125"/>
      <c r="DLF74" s="125"/>
      <c r="DLG74" s="125"/>
      <c r="DLH74" s="125"/>
      <c r="DLI74" s="125"/>
      <c r="DLJ74" s="125"/>
      <c r="DLK74" s="125"/>
      <c r="DLL74" s="125"/>
      <c r="DLM74" s="125"/>
      <c r="DLN74" s="125"/>
      <c r="DLO74" s="125"/>
      <c r="DLP74" s="125"/>
      <c r="DLQ74" s="125"/>
      <c r="DLR74" s="125"/>
      <c r="DLS74" s="125"/>
      <c r="DLT74" s="125"/>
      <c r="DLU74" s="125"/>
      <c r="DLV74" s="125"/>
      <c r="DLW74" s="125"/>
      <c r="DLX74" s="125"/>
      <c r="DLY74" s="125"/>
      <c r="DLZ74" s="125"/>
      <c r="DMA74" s="125"/>
      <c r="DMB74" s="125"/>
      <c r="DMC74" s="125"/>
      <c r="DMD74" s="125"/>
      <c r="DME74" s="125"/>
      <c r="DMF74" s="125"/>
      <c r="DMG74" s="125"/>
      <c r="DMH74" s="125"/>
      <c r="DMI74" s="125"/>
      <c r="DMJ74" s="125"/>
      <c r="DMK74" s="125"/>
      <c r="DML74" s="125"/>
      <c r="DMM74" s="125"/>
      <c r="DMN74" s="125"/>
      <c r="DMO74" s="125"/>
      <c r="DMP74" s="125"/>
      <c r="DMQ74" s="125"/>
      <c r="DMR74" s="125"/>
      <c r="DMS74" s="125"/>
      <c r="DMT74" s="125"/>
      <c r="DMU74" s="125"/>
      <c r="DMV74" s="125"/>
      <c r="DMW74" s="125"/>
      <c r="DMY74" s="125"/>
      <c r="DMZ74" s="125"/>
      <c r="DNA74" s="125"/>
      <c r="DNB74" s="125"/>
      <c r="DNC74" s="125"/>
      <c r="DND74" s="125"/>
      <c r="DNE74" s="125"/>
      <c r="DNF74" s="125"/>
      <c r="DNG74" s="125"/>
      <c r="DNH74" s="125"/>
      <c r="DNI74" s="125"/>
      <c r="DNJ74" s="125"/>
      <c r="DNK74" s="125"/>
      <c r="DNL74" s="125"/>
      <c r="DNM74" s="125"/>
      <c r="DNN74" s="125"/>
      <c r="DNO74" s="125"/>
      <c r="DNP74" s="125"/>
      <c r="DNQ74" s="125"/>
      <c r="DNR74" s="125"/>
      <c r="DNS74" s="125"/>
      <c r="DNT74" s="125"/>
      <c r="DNU74" s="125"/>
      <c r="DNV74" s="125"/>
      <c r="DNW74" s="125"/>
      <c r="DNX74" s="125"/>
      <c r="DNY74" s="125"/>
      <c r="DNZ74" s="125"/>
      <c r="DOA74" s="125"/>
      <c r="DOB74" s="125"/>
      <c r="DOC74" s="125"/>
      <c r="DOD74" s="125"/>
      <c r="DOE74" s="125"/>
      <c r="DOF74" s="125"/>
      <c r="DOG74" s="125"/>
      <c r="DOH74" s="125"/>
      <c r="DOI74" s="125"/>
      <c r="DOJ74" s="125"/>
      <c r="DOK74" s="125"/>
      <c r="DOL74" s="125"/>
      <c r="DOM74" s="125"/>
      <c r="DON74" s="125"/>
      <c r="DOO74" s="125"/>
      <c r="DOP74" s="125"/>
      <c r="DOQ74" s="125"/>
      <c r="DOR74" s="125"/>
      <c r="DOS74" s="125"/>
      <c r="DOT74" s="125"/>
      <c r="DOU74" s="125"/>
      <c r="DOV74" s="125"/>
      <c r="DOW74" s="125"/>
      <c r="DOX74" s="125"/>
      <c r="DOY74" s="125"/>
      <c r="DOZ74" s="125"/>
      <c r="DPA74" s="125"/>
      <c r="DPB74" s="125"/>
      <c r="DPC74" s="125"/>
      <c r="DPD74" s="125"/>
      <c r="DPE74" s="125"/>
      <c r="DPF74" s="125"/>
      <c r="DPG74" s="125"/>
      <c r="DPH74" s="125"/>
      <c r="DPI74" s="125"/>
      <c r="DPJ74" s="125"/>
      <c r="DPK74" s="125"/>
      <c r="DPL74" s="125"/>
      <c r="DPM74" s="125"/>
      <c r="DPN74" s="125"/>
      <c r="DPO74" s="125"/>
      <c r="DPP74" s="125"/>
      <c r="DPQ74" s="125"/>
      <c r="DPR74" s="125"/>
      <c r="DPS74" s="125"/>
      <c r="DPT74" s="125"/>
      <c r="DPU74" s="125"/>
      <c r="DPV74" s="125"/>
      <c r="DPW74" s="125"/>
      <c r="DPX74" s="125"/>
      <c r="DPY74" s="125"/>
      <c r="DPZ74" s="125"/>
      <c r="DQA74" s="125"/>
      <c r="DQB74" s="125"/>
      <c r="DQC74" s="125"/>
      <c r="DQD74" s="125"/>
      <c r="DQE74" s="125"/>
      <c r="DQF74" s="125"/>
      <c r="DQG74" s="125"/>
      <c r="DQH74" s="125"/>
      <c r="DQI74" s="125"/>
      <c r="DQJ74" s="125"/>
      <c r="DQK74" s="125"/>
      <c r="DQL74" s="125"/>
      <c r="DQM74" s="125"/>
      <c r="DQN74" s="125"/>
      <c r="DQO74" s="125"/>
      <c r="DQP74" s="125"/>
      <c r="DQQ74" s="125"/>
      <c r="DQR74" s="125"/>
      <c r="DQS74" s="125"/>
      <c r="DQT74" s="125"/>
      <c r="DQU74" s="125"/>
      <c r="DQV74" s="125"/>
      <c r="DQW74" s="125"/>
      <c r="DQX74" s="125"/>
      <c r="DQY74" s="125"/>
      <c r="DQZ74" s="125"/>
      <c r="DRA74" s="125"/>
      <c r="DRB74" s="125"/>
      <c r="DRC74" s="125"/>
      <c r="DRD74" s="125"/>
      <c r="DRE74" s="125"/>
      <c r="DRF74" s="125"/>
      <c r="DRG74" s="125"/>
      <c r="DRH74" s="125"/>
      <c r="DRI74" s="125"/>
      <c r="DRJ74" s="125"/>
      <c r="DRK74" s="125"/>
      <c r="DRL74" s="125"/>
      <c r="DRM74" s="125"/>
      <c r="DRN74" s="125"/>
      <c r="DRO74" s="125"/>
      <c r="DRP74" s="125"/>
      <c r="DRQ74" s="125"/>
      <c r="DRR74" s="125"/>
      <c r="DRS74" s="125"/>
      <c r="DRT74" s="125"/>
      <c r="DRU74" s="125"/>
      <c r="DRV74" s="125"/>
      <c r="DRW74" s="125"/>
      <c r="DRX74" s="125"/>
      <c r="DRY74" s="125"/>
      <c r="DRZ74" s="125"/>
      <c r="DSA74" s="125"/>
      <c r="DSB74" s="125"/>
      <c r="DSC74" s="125"/>
      <c r="DSD74" s="125"/>
      <c r="DSE74" s="125"/>
      <c r="DSF74" s="125"/>
      <c r="DSG74" s="125"/>
      <c r="DSH74" s="125"/>
      <c r="DSI74" s="125"/>
      <c r="DSJ74" s="125"/>
      <c r="DSK74" s="125"/>
      <c r="DSL74" s="125"/>
      <c r="DSM74" s="125"/>
      <c r="DSN74" s="125"/>
      <c r="DSO74" s="125"/>
      <c r="DSP74" s="125"/>
      <c r="DSQ74" s="125"/>
      <c r="DSR74" s="125"/>
      <c r="DSS74" s="125"/>
      <c r="DST74" s="125"/>
      <c r="DSU74" s="125"/>
      <c r="DSV74" s="125"/>
      <c r="DSW74" s="125"/>
      <c r="DSX74" s="125"/>
      <c r="DSY74" s="125"/>
      <c r="DSZ74" s="125"/>
      <c r="DTA74" s="125"/>
      <c r="DTB74" s="125"/>
      <c r="DTC74" s="125"/>
      <c r="DTD74" s="125"/>
      <c r="DTE74" s="125"/>
      <c r="DTF74" s="125"/>
      <c r="DTG74" s="125"/>
      <c r="DTH74" s="125"/>
      <c r="DTI74" s="125"/>
      <c r="DTJ74" s="125"/>
      <c r="DTK74" s="125"/>
      <c r="DTL74" s="125"/>
      <c r="DTM74" s="125"/>
      <c r="DTN74" s="125"/>
      <c r="DTO74" s="125"/>
      <c r="DTP74" s="125"/>
      <c r="DTQ74" s="125"/>
      <c r="DTR74" s="125"/>
      <c r="DTS74" s="125"/>
      <c r="DTT74" s="125"/>
      <c r="DTU74" s="125"/>
      <c r="DTV74" s="125"/>
      <c r="DTW74" s="125"/>
      <c r="DTX74" s="125"/>
      <c r="DTY74" s="125"/>
      <c r="DTZ74" s="125"/>
      <c r="DUA74" s="125"/>
      <c r="DUB74" s="125"/>
      <c r="DUC74" s="125"/>
      <c r="DUD74" s="125"/>
      <c r="DUE74" s="125"/>
      <c r="DUF74" s="125"/>
      <c r="DUG74" s="125"/>
      <c r="DUH74" s="125"/>
      <c r="DUI74" s="125"/>
      <c r="DUJ74" s="125"/>
      <c r="DUK74" s="125"/>
      <c r="DUL74" s="125"/>
      <c r="DUM74" s="125"/>
      <c r="DUN74" s="125"/>
      <c r="DUO74" s="125"/>
      <c r="DUP74" s="125"/>
      <c r="DUQ74" s="125"/>
      <c r="DUR74" s="125"/>
      <c r="DUS74" s="125"/>
      <c r="DUT74" s="125"/>
      <c r="DUU74" s="125"/>
      <c r="DUV74" s="125"/>
      <c r="DUW74" s="125"/>
      <c r="DUX74" s="125"/>
      <c r="DUY74" s="125"/>
      <c r="DUZ74" s="125"/>
      <c r="DVA74" s="125"/>
      <c r="DVB74" s="125"/>
      <c r="DVC74" s="125"/>
      <c r="DVD74" s="125"/>
      <c r="DVE74" s="125"/>
      <c r="DVF74" s="125"/>
      <c r="DVG74" s="125"/>
      <c r="DVH74" s="125"/>
      <c r="DVI74" s="125"/>
      <c r="DVJ74" s="125"/>
      <c r="DVK74" s="125"/>
      <c r="DVL74" s="125"/>
      <c r="DVM74" s="125"/>
      <c r="DVN74" s="125"/>
      <c r="DVO74" s="125"/>
      <c r="DVP74" s="125"/>
      <c r="DVQ74" s="125"/>
      <c r="DVR74" s="125"/>
      <c r="DVS74" s="125"/>
      <c r="DVT74" s="125"/>
      <c r="DVU74" s="125"/>
      <c r="DVV74" s="125"/>
      <c r="DVW74" s="125"/>
      <c r="DVX74" s="125"/>
      <c r="DVY74" s="125"/>
      <c r="DVZ74" s="125"/>
      <c r="DWA74" s="125"/>
      <c r="DWB74" s="125"/>
      <c r="DWC74" s="125"/>
      <c r="DWD74" s="125"/>
      <c r="DWE74" s="125"/>
      <c r="DWF74" s="125"/>
      <c r="DWG74" s="125"/>
      <c r="DWH74" s="125"/>
      <c r="DWI74" s="125"/>
      <c r="DWJ74" s="125"/>
      <c r="DWK74" s="125"/>
      <c r="DWL74" s="125"/>
      <c r="DWM74" s="125"/>
      <c r="DWN74" s="125"/>
      <c r="DWO74" s="125"/>
      <c r="DWP74" s="125"/>
      <c r="DWQ74" s="125"/>
      <c r="DWR74" s="125"/>
      <c r="DWS74" s="125"/>
      <c r="DWU74" s="125"/>
      <c r="DWV74" s="125"/>
      <c r="DWW74" s="125"/>
      <c r="DWX74" s="125"/>
      <c r="DWY74" s="125"/>
      <c r="DWZ74" s="125"/>
      <c r="DXA74" s="125"/>
      <c r="DXB74" s="125"/>
      <c r="DXC74" s="125"/>
      <c r="DXD74" s="125"/>
      <c r="DXE74" s="125"/>
      <c r="DXF74" s="125"/>
      <c r="DXG74" s="125"/>
      <c r="DXH74" s="125"/>
      <c r="DXI74" s="125"/>
      <c r="DXJ74" s="125"/>
      <c r="DXK74" s="125"/>
      <c r="DXL74" s="125"/>
      <c r="DXM74" s="125"/>
      <c r="DXN74" s="125"/>
      <c r="DXO74" s="125"/>
      <c r="DXP74" s="125"/>
      <c r="DXQ74" s="125"/>
      <c r="DXR74" s="125"/>
      <c r="DXS74" s="125"/>
      <c r="DXT74" s="125"/>
      <c r="DXU74" s="125"/>
      <c r="DXV74" s="125"/>
      <c r="DXW74" s="125"/>
      <c r="DXX74" s="125"/>
      <c r="DXY74" s="125"/>
      <c r="DXZ74" s="125"/>
      <c r="DYA74" s="125"/>
      <c r="DYB74" s="125"/>
      <c r="DYC74" s="125"/>
      <c r="DYD74" s="125"/>
      <c r="DYE74" s="125"/>
      <c r="DYF74" s="125"/>
      <c r="DYG74" s="125"/>
      <c r="DYH74" s="125"/>
      <c r="DYI74" s="125"/>
      <c r="DYJ74" s="125"/>
      <c r="DYK74" s="125"/>
      <c r="DYL74" s="125"/>
      <c r="DYM74" s="125"/>
      <c r="DYN74" s="125"/>
      <c r="DYO74" s="125"/>
      <c r="DYP74" s="125"/>
      <c r="DYQ74" s="125"/>
      <c r="DYR74" s="125"/>
      <c r="DYS74" s="125"/>
      <c r="DYT74" s="125"/>
      <c r="DYU74" s="125"/>
      <c r="DYV74" s="125"/>
      <c r="DYW74" s="125"/>
      <c r="DYX74" s="125"/>
      <c r="DYY74" s="125"/>
      <c r="DYZ74" s="125"/>
      <c r="DZA74" s="125"/>
      <c r="DZB74" s="125"/>
      <c r="DZC74" s="125"/>
      <c r="DZD74" s="125"/>
      <c r="DZE74" s="125"/>
      <c r="DZF74" s="125"/>
      <c r="DZG74" s="125"/>
      <c r="DZH74" s="125"/>
      <c r="DZI74" s="125"/>
      <c r="DZJ74" s="125"/>
      <c r="DZK74" s="125"/>
      <c r="DZL74" s="125"/>
      <c r="DZM74" s="125"/>
      <c r="DZN74" s="125"/>
      <c r="DZO74" s="125"/>
      <c r="DZP74" s="125"/>
      <c r="DZQ74" s="125"/>
      <c r="DZR74" s="125"/>
      <c r="DZS74" s="125"/>
      <c r="DZT74" s="125"/>
      <c r="DZU74" s="125"/>
      <c r="DZV74" s="125"/>
      <c r="DZW74" s="125"/>
      <c r="DZX74" s="125"/>
      <c r="DZY74" s="125"/>
      <c r="DZZ74" s="125"/>
      <c r="EAA74" s="125"/>
      <c r="EAB74" s="125"/>
      <c r="EAC74" s="125"/>
      <c r="EAD74" s="125"/>
      <c r="EAE74" s="125"/>
      <c r="EAF74" s="125"/>
      <c r="EAG74" s="125"/>
      <c r="EAH74" s="125"/>
      <c r="EAI74" s="125"/>
      <c r="EAJ74" s="125"/>
      <c r="EAK74" s="125"/>
      <c r="EAL74" s="125"/>
      <c r="EAM74" s="125"/>
      <c r="EAN74" s="125"/>
      <c r="EAO74" s="125"/>
      <c r="EAP74" s="125"/>
      <c r="EAQ74" s="125"/>
      <c r="EAR74" s="125"/>
      <c r="EAS74" s="125"/>
      <c r="EAT74" s="125"/>
      <c r="EAU74" s="125"/>
      <c r="EAV74" s="125"/>
      <c r="EAW74" s="125"/>
      <c r="EAX74" s="125"/>
      <c r="EAY74" s="125"/>
      <c r="EAZ74" s="125"/>
      <c r="EBA74" s="125"/>
      <c r="EBB74" s="125"/>
      <c r="EBC74" s="125"/>
      <c r="EBD74" s="125"/>
      <c r="EBE74" s="125"/>
      <c r="EBF74" s="125"/>
      <c r="EBG74" s="125"/>
      <c r="EBH74" s="125"/>
      <c r="EBI74" s="125"/>
      <c r="EBJ74" s="125"/>
      <c r="EBK74" s="125"/>
      <c r="EBL74" s="125"/>
      <c r="EBM74" s="125"/>
      <c r="EBN74" s="125"/>
      <c r="EBO74" s="125"/>
      <c r="EBP74" s="125"/>
      <c r="EBQ74" s="125"/>
      <c r="EBR74" s="125"/>
      <c r="EBS74" s="125"/>
      <c r="EBT74" s="125"/>
      <c r="EBU74" s="125"/>
      <c r="EBV74" s="125"/>
      <c r="EBW74" s="125"/>
      <c r="EBX74" s="125"/>
      <c r="EBY74" s="125"/>
      <c r="EBZ74" s="125"/>
      <c r="ECA74" s="125"/>
      <c r="ECB74" s="125"/>
      <c r="ECC74" s="125"/>
      <c r="ECD74" s="125"/>
      <c r="ECE74" s="125"/>
      <c r="ECF74" s="125"/>
      <c r="ECG74" s="125"/>
      <c r="ECH74" s="125"/>
      <c r="ECI74" s="125"/>
      <c r="ECJ74" s="125"/>
      <c r="ECK74" s="125"/>
      <c r="ECL74" s="125"/>
      <c r="ECM74" s="125"/>
      <c r="ECN74" s="125"/>
      <c r="ECO74" s="125"/>
      <c r="ECP74" s="125"/>
      <c r="ECQ74" s="125"/>
      <c r="ECR74" s="125"/>
      <c r="ECS74" s="125"/>
      <c r="ECT74" s="125"/>
      <c r="ECU74" s="125"/>
      <c r="ECV74" s="125"/>
      <c r="ECW74" s="125"/>
      <c r="ECX74" s="125"/>
      <c r="ECY74" s="125"/>
      <c r="ECZ74" s="125"/>
      <c r="EDA74" s="125"/>
      <c r="EDB74" s="125"/>
      <c r="EDC74" s="125"/>
      <c r="EDD74" s="125"/>
      <c r="EDE74" s="125"/>
      <c r="EDF74" s="125"/>
      <c r="EDG74" s="125"/>
      <c r="EDH74" s="125"/>
      <c r="EDI74" s="125"/>
      <c r="EDJ74" s="125"/>
      <c r="EDK74" s="125"/>
      <c r="EDL74" s="125"/>
      <c r="EDM74" s="125"/>
      <c r="EDN74" s="125"/>
      <c r="EDO74" s="125"/>
      <c r="EDP74" s="125"/>
      <c r="EDQ74" s="125"/>
      <c r="EDR74" s="125"/>
      <c r="EDS74" s="125"/>
      <c r="EDT74" s="125"/>
      <c r="EDU74" s="125"/>
      <c r="EDV74" s="125"/>
      <c r="EDW74" s="125"/>
      <c r="EDX74" s="125"/>
      <c r="EDY74" s="125"/>
      <c r="EDZ74" s="125"/>
      <c r="EEA74" s="125"/>
      <c r="EEB74" s="125"/>
      <c r="EEC74" s="125"/>
      <c r="EED74" s="125"/>
      <c r="EEE74" s="125"/>
      <c r="EEF74" s="125"/>
      <c r="EEG74" s="125"/>
      <c r="EEH74" s="125"/>
      <c r="EEI74" s="125"/>
      <c r="EEJ74" s="125"/>
      <c r="EEK74" s="125"/>
      <c r="EEL74" s="125"/>
      <c r="EEM74" s="125"/>
      <c r="EEN74" s="125"/>
      <c r="EEO74" s="125"/>
      <c r="EEP74" s="125"/>
      <c r="EEQ74" s="125"/>
      <c r="EER74" s="125"/>
      <c r="EES74" s="125"/>
      <c r="EET74" s="125"/>
      <c r="EEU74" s="125"/>
      <c r="EEV74" s="125"/>
      <c r="EEW74" s="125"/>
      <c r="EEX74" s="125"/>
      <c r="EEY74" s="125"/>
      <c r="EEZ74" s="125"/>
      <c r="EFA74" s="125"/>
      <c r="EFB74" s="125"/>
      <c r="EFC74" s="125"/>
      <c r="EFD74" s="125"/>
      <c r="EFE74" s="125"/>
      <c r="EFF74" s="125"/>
      <c r="EFG74" s="125"/>
      <c r="EFH74" s="125"/>
      <c r="EFI74" s="125"/>
      <c r="EFJ74" s="125"/>
      <c r="EFK74" s="125"/>
      <c r="EFL74" s="125"/>
      <c r="EFM74" s="125"/>
      <c r="EFN74" s="125"/>
      <c r="EFO74" s="125"/>
      <c r="EFP74" s="125"/>
      <c r="EFQ74" s="125"/>
      <c r="EFR74" s="125"/>
      <c r="EFS74" s="125"/>
      <c r="EFT74" s="125"/>
      <c r="EFU74" s="125"/>
      <c r="EFV74" s="125"/>
      <c r="EFW74" s="125"/>
      <c r="EFX74" s="125"/>
      <c r="EFY74" s="125"/>
      <c r="EFZ74" s="125"/>
      <c r="EGA74" s="125"/>
      <c r="EGB74" s="125"/>
      <c r="EGC74" s="125"/>
      <c r="EGD74" s="125"/>
      <c r="EGE74" s="125"/>
      <c r="EGF74" s="125"/>
      <c r="EGG74" s="125"/>
      <c r="EGH74" s="125"/>
      <c r="EGI74" s="125"/>
      <c r="EGJ74" s="125"/>
      <c r="EGK74" s="125"/>
      <c r="EGL74" s="125"/>
      <c r="EGM74" s="125"/>
      <c r="EGN74" s="125"/>
      <c r="EGO74" s="125"/>
      <c r="EGQ74" s="125"/>
      <c r="EGR74" s="125"/>
      <c r="EGS74" s="125"/>
      <c r="EGT74" s="125"/>
      <c r="EGU74" s="125"/>
      <c r="EGV74" s="125"/>
      <c r="EGW74" s="125"/>
      <c r="EGX74" s="125"/>
      <c r="EGY74" s="125"/>
      <c r="EGZ74" s="125"/>
      <c r="EHA74" s="125"/>
      <c r="EHB74" s="125"/>
      <c r="EHC74" s="125"/>
      <c r="EHD74" s="125"/>
      <c r="EHE74" s="125"/>
      <c r="EHF74" s="125"/>
      <c r="EHG74" s="125"/>
      <c r="EHH74" s="125"/>
      <c r="EHI74" s="125"/>
      <c r="EHJ74" s="125"/>
      <c r="EHK74" s="125"/>
      <c r="EHL74" s="125"/>
      <c r="EHM74" s="125"/>
      <c r="EHN74" s="125"/>
      <c r="EHO74" s="125"/>
      <c r="EHP74" s="125"/>
      <c r="EHQ74" s="125"/>
      <c r="EHR74" s="125"/>
      <c r="EHS74" s="125"/>
      <c r="EHT74" s="125"/>
      <c r="EHU74" s="125"/>
      <c r="EHV74" s="125"/>
      <c r="EHW74" s="125"/>
      <c r="EHX74" s="125"/>
      <c r="EHY74" s="125"/>
      <c r="EHZ74" s="125"/>
      <c r="EIA74" s="125"/>
      <c r="EIB74" s="125"/>
      <c r="EIC74" s="125"/>
      <c r="EID74" s="125"/>
      <c r="EIE74" s="125"/>
      <c r="EIF74" s="125"/>
      <c r="EIG74" s="125"/>
      <c r="EIH74" s="125"/>
      <c r="EII74" s="125"/>
      <c r="EIJ74" s="125"/>
      <c r="EIK74" s="125"/>
      <c r="EIL74" s="125"/>
      <c r="EIM74" s="125"/>
      <c r="EIN74" s="125"/>
      <c r="EIO74" s="125"/>
      <c r="EIP74" s="125"/>
      <c r="EIQ74" s="125"/>
      <c r="EIR74" s="125"/>
      <c r="EIS74" s="125"/>
      <c r="EIT74" s="125"/>
      <c r="EIU74" s="125"/>
      <c r="EIV74" s="125"/>
      <c r="EIW74" s="125"/>
      <c r="EIX74" s="125"/>
      <c r="EIY74" s="125"/>
      <c r="EIZ74" s="125"/>
      <c r="EJA74" s="125"/>
      <c r="EJB74" s="125"/>
      <c r="EJC74" s="125"/>
      <c r="EJD74" s="125"/>
      <c r="EJE74" s="125"/>
      <c r="EJF74" s="125"/>
      <c r="EJG74" s="125"/>
      <c r="EJH74" s="125"/>
      <c r="EJI74" s="125"/>
      <c r="EJJ74" s="125"/>
      <c r="EJK74" s="125"/>
      <c r="EJL74" s="125"/>
      <c r="EJM74" s="125"/>
      <c r="EJN74" s="125"/>
      <c r="EJO74" s="125"/>
      <c r="EJP74" s="125"/>
      <c r="EJQ74" s="125"/>
      <c r="EJR74" s="125"/>
      <c r="EJS74" s="125"/>
      <c r="EJT74" s="125"/>
      <c r="EJU74" s="125"/>
      <c r="EJV74" s="125"/>
      <c r="EJW74" s="125"/>
      <c r="EJX74" s="125"/>
      <c r="EJY74" s="125"/>
      <c r="EJZ74" s="125"/>
      <c r="EKA74" s="125"/>
      <c r="EKB74" s="125"/>
      <c r="EKC74" s="125"/>
      <c r="EKD74" s="125"/>
      <c r="EKE74" s="125"/>
      <c r="EKF74" s="125"/>
      <c r="EKG74" s="125"/>
      <c r="EKH74" s="125"/>
      <c r="EKI74" s="125"/>
      <c r="EKJ74" s="125"/>
      <c r="EKK74" s="125"/>
      <c r="EKL74" s="125"/>
      <c r="EKM74" s="125"/>
      <c r="EKN74" s="125"/>
      <c r="EKO74" s="125"/>
      <c r="EKP74" s="125"/>
      <c r="EKQ74" s="125"/>
      <c r="EKR74" s="125"/>
      <c r="EKS74" s="125"/>
      <c r="EKT74" s="125"/>
      <c r="EKU74" s="125"/>
      <c r="EKV74" s="125"/>
      <c r="EKW74" s="125"/>
      <c r="EKX74" s="125"/>
      <c r="EKY74" s="125"/>
      <c r="EKZ74" s="125"/>
      <c r="ELA74" s="125"/>
      <c r="ELB74" s="125"/>
      <c r="ELC74" s="125"/>
      <c r="ELD74" s="125"/>
      <c r="ELE74" s="125"/>
      <c r="ELF74" s="125"/>
      <c r="ELG74" s="125"/>
      <c r="ELH74" s="125"/>
      <c r="ELI74" s="125"/>
      <c r="ELJ74" s="125"/>
      <c r="ELK74" s="125"/>
      <c r="ELL74" s="125"/>
      <c r="ELM74" s="125"/>
      <c r="ELN74" s="125"/>
      <c r="ELO74" s="125"/>
      <c r="ELP74" s="125"/>
      <c r="ELQ74" s="125"/>
      <c r="ELR74" s="125"/>
      <c r="ELS74" s="125"/>
      <c r="ELT74" s="125"/>
      <c r="ELU74" s="125"/>
      <c r="ELV74" s="125"/>
      <c r="ELW74" s="125"/>
      <c r="ELX74" s="125"/>
      <c r="ELY74" s="125"/>
      <c r="ELZ74" s="125"/>
      <c r="EMA74" s="125"/>
      <c r="EMB74" s="125"/>
      <c r="EMC74" s="125"/>
      <c r="EMD74" s="125"/>
      <c r="EME74" s="125"/>
      <c r="EMF74" s="125"/>
      <c r="EMG74" s="125"/>
      <c r="EMH74" s="125"/>
      <c r="EMI74" s="125"/>
      <c r="EMJ74" s="125"/>
      <c r="EMK74" s="125"/>
      <c r="EML74" s="125"/>
      <c r="EMM74" s="125"/>
      <c r="EMN74" s="125"/>
      <c r="EMO74" s="125"/>
      <c r="EMP74" s="125"/>
      <c r="EMQ74" s="125"/>
      <c r="EMR74" s="125"/>
      <c r="EMS74" s="125"/>
      <c r="EMT74" s="125"/>
      <c r="EMU74" s="125"/>
      <c r="EMV74" s="125"/>
      <c r="EMW74" s="125"/>
      <c r="EMX74" s="125"/>
      <c r="EMY74" s="125"/>
      <c r="EMZ74" s="125"/>
      <c r="ENA74" s="125"/>
      <c r="ENB74" s="125"/>
      <c r="ENC74" s="125"/>
      <c r="END74" s="125"/>
      <c r="ENE74" s="125"/>
      <c r="ENF74" s="125"/>
      <c r="ENG74" s="125"/>
      <c r="ENH74" s="125"/>
      <c r="ENI74" s="125"/>
      <c r="ENJ74" s="125"/>
      <c r="ENK74" s="125"/>
      <c r="ENL74" s="125"/>
      <c r="ENM74" s="125"/>
      <c r="ENN74" s="125"/>
      <c r="ENO74" s="125"/>
      <c r="ENP74" s="125"/>
      <c r="ENQ74" s="125"/>
      <c r="ENR74" s="125"/>
      <c r="ENS74" s="125"/>
      <c r="ENT74" s="125"/>
      <c r="ENU74" s="125"/>
      <c r="ENV74" s="125"/>
      <c r="ENW74" s="125"/>
      <c r="ENX74" s="125"/>
      <c r="ENY74" s="125"/>
      <c r="ENZ74" s="125"/>
      <c r="EOA74" s="125"/>
      <c r="EOB74" s="125"/>
      <c r="EOC74" s="125"/>
      <c r="EOD74" s="125"/>
      <c r="EOE74" s="125"/>
      <c r="EOF74" s="125"/>
      <c r="EOG74" s="125"/>
      <c r="EOH74" s="125"/>
      <c r="EOI74" s="125"/>
      <c r="EOJ74" s="125"/>
      <c r="EOK74" s="125"/>
      <c r="EOL74" s="125"/>
      <c r="EOM74" s="125"/>
      <c r="EON74" s="125"/>
      <c r="EOO74" s="125"/>
      <c r="EOP74" s="125"/>
      <c r="EOQ74" s="125"/>
      <c r="EOR74" s="125"/>
      <c r="EOS74" s="125"/>
      <c r="EOT74" s="125"/>
      <c r="EOU74" s="125"/>
      <c r="EOV74" s="125"/>
      <c r="EOW74" s="125"/>
      <c r="EOX74" s="125"/>
      <c r="EOY74" s="125"/>
      <c r="EOZ74" s="125"/>
      <c r="EPA74" s="125"/>
      <c r="EPB74" s="125"/>
      <c r="EPC74" s="125"/>
      <c r="EPD74" s="125"/>
      <c r="EPE74" s="125"/>
      <c r="EPF74" s="125"/>
      <c r="EPG74" s="125"/>
      <c r="EPH74" s="125"/>
      <c r="EPI74" s="125"/>
      <c r="EPJ74" s="125"/>
      <c r="EPK74" s="125"/>
      <c r="EPL74" s="125"/>
      <c r="EPM74" s="125"/>
      <c r="EPN74" s="125"/>
      <c r="EPO74" s="125"/>
      <c r="EPP74" s="125"/>
      <c r="EPQ74" s="125"/>
      <c r="EPR74" s="125"/>
      <c r="EPS74" s="125"/>
      <c r="EPT74" s="125"/>
      <c r="EPU74" s="125"/>
      <c r="EPV74" s="125"/>
      <c r="EPW74" s="125"/>
      <c r="EPX74" s="125"/>
      <c r="EPY74" s="125"/>
      <c r="EPZ74" s="125"/>
      <c r="EQA74" s="125"/>
      <c r="EQB74" s="125"/>
      <c r="EQC74" s="125"/>
      <c r="EQD74" s="125"/>
      <c r="EQE74" s="125"/>
      <c r="EQF74" s="125"/>
      <c r="EQG74" s="125"/>
      <c r="EQH74" s="125"/>
      <c r="EQI74" s="125"/>
      <c r="EQJ74" s="125"/>
      <c r="EQK74" s="125"/>
      <c r="EQM74" s="125"/>
      <c r="EQN74" s="125"/>
      <c r="EQO74" s="125"/>
      <c r="EQP74" s="125"/>
      <c r="EQQ74" s="125"/>
      <c r="EQR74" s="125"/>
      <c r="EQS74" s="125"/>
      <c r="EQT74" s="125"/>
      <c r="EQU74" s="125"/>
      <c r="EQV74" s="125"/>
      <c r="EQW74" s="125"/>
      <c r="EQX74" s="125"/>
      <c r="EQY74" s="125"/>
      <c r="EQZ74" s="125"/>
      <c r="ERA74" s="125"/>
      <c r="ERB74" s="125"/>
      <c r="ERC74" s="125"/>
      <c r="ERD74" s="125"/>
      <c r="ERE74" s="125"/>
      <c r="ERF74" s="125"/>
      <c r="ERG74" s="125"/>
      <c r="ERH74" s="125"/>
      <c r="ERI74" s="125"/>
      <c r="ERJ74" s="125"/>
      <c r="ERK74" s="125"/>
      <c r="ERL74" s="125"/>
      <c r="ERM74" s="125"/>
      <c r="ERN74" s="125"/>
      <c r="ERO74" s="125"/>
      <c r="ERP74" s="125"/>
      <c r="ERQ74" s="125"/>
      <c r="ERR74" s="125"/>
      <c r="ERS74" s="125"/>
      <c r="ERT74" s="125"/>
      <c r="ERU74" s="125"/>
      <c r="ERV74" s="125"/>
      <c r="ERW74" s="125"/>
      <c r="ERX74" s="125"/>
      <c r="ERY74" s="125"/>
      <c r="ERZ74" s="125"/>
      <c r="ESA74" s="125"/>
      <c r="ESB74" s="125"/>
      <c r="ESC74" s="125"/>
      <c r="ESD74" s="125"/>
      <c r="ESE74" s="125"/>
      <c r="ESF74" s="125"/>
      <c r="ESG74" s="125"/>
      <c r="ESH74" s="125"/>
      <c r="ESI74" s="125"/>
      <c r="ESJ74" s="125"/>
      <c r="ESK74" s="125"/>
      <c r="ESL74" s="125"/>
      <c r="ESM74" s="125"/>
      <c r="ESN74" s="125"/>
      <c r="ESO74" s="125"/>
      <c r="ESP74" s="125"/>
      <c r="ESQ74" s="125"/>
      <c r="ESR74" s="125"/>
      <c r="ESS74" s="125"/>
      <c r="EST74" s="125"/>
      <c r="ESU74" s="125"/>
      <c r="ESV74" s="125"/>
      <c r="ESW74" s="125"/>
      <c r="ESX74" s="125"/>
      <c r="ESY74" s="125"/>
      <c r="ESZ74" s="125"/>
      <c r="ETA74" s="125"/>
      <c r="ETB74" s="125"/>
      <c r="ETC74" s="125"/>
      <c r="ETD74" s="125"/>
      <c r="ETE74" s="125"/>
      <c r="ETF74" s="125"/>
      <c r="ETG74" s="125"/>
      <c r="ETH74" s="125"/>
      <c r="ETI74" s="125"/>
      <c r="ETJ74" s="125"/>
      <c r="ETK74" s="125"/>
      <c r="ETL74" s="125"/>
      <c r="ETM74" s="125"/>
      <c r="ETN74" s="125"/>
      <c r="ETO74" s="125"/>
      <c r="ETP74" s="125"/>
      <c r="ETQ74" s="125"/>
      <c r="ETR74" s="125"/>
      <c r="ETS74" s="125"/>
      <c r="ETT74" s="125"/>
      <c r="ETU74" s="125"/>
      <c r="ETV74" s="125"/>
      <c r="ETW74" s="125"/>
      <c r="ETX74" s="125"/>
      <c r="ETY74" s="125"/>
      <c r="ETZ74" s="125"/>
      <c r="EUA74" s="125"/>
      <c r="EUB74" s="125"/>
      <c r="EUC74" s="125"/>
      <c r="EUD74" s="125"/>
      <c r="EUE74" s="125"/>
      <c r="EUF74" s="125"/>
      <c r="EUG74" s="125"/>
      <c r="EUH74" s="125"/>
      <c r="EUI74" s="125"/>
      <c r="EUJ74" s="125"/>
      <c r="EUK74" s="125"/>
      <c r="EUL74" s="125"/>
      <c r="EUM74" s="125"/>
      <c r="EUN74" s="125"/>
      <c r="EUO74" s="125"/>
      <c r="EUP74" s="125"/>
      <c r="EUQ74" s="125"/>
      <c r="EUR74" s="125"/>
      <c r="EUS74" s="125"/>
      <c r="EUT74" s="125"/>
      <c r="EUU74" s="125"/>
      <c r="EUV74" s="125"/>
      <c r="EUW74" s="125"/>
      <c r="EUX74" s="125"/>
      <c r="EUY74" s="125"/>
      <c r="EUZ74" s="125"/>
      <c r="EVA74" s="125"/>
      <c r="EVB74" s="125"/>
      <c r="EVC74" s="125"/>
      <c r="EVD74" s="125"/>
      <c r="EVE74" s="125"/>
      <c r="EVF74" s="125"/>
      <c r="EVG74" s="125"/>
      <c r="EVH74" s="125"/>
      <c r="EVI74" s="125"/>
      <c r="EVJ74" s="125"/>
      <c r="EVK74" s="125"/>
      <c r="EVL74" s="125"/>
      <c r="EVM74" s="125"/>
      <c r="EVN74" s="125"/>
      <c r="EVO74" s="125"/>
      <c r="EVP74" s="125"/>
      <c r="EVQ74" s="125"/>
      <c r="EVR74" s="125"/>
      <c r="EVS74" s="125"/>
      <c r="EVT74" s="125"/>
      <c r="EVU74" s="125"/>
      <c r="EVV74" s="125"/>
      <c r="EVW74" s="125"/>
      <c r="EVX74" s="125"/>
      <c r="EVY74" s="125"/>
      <c r="EVZ74" s="125"/>
      <c r="EWA74" s="125"/>
      <c r="EWB74" s="125"/>
      <c r="EWC74" s="125"/>
      <c r="EWD74" s="125"/>
      <c r="EWE74" s="125"/>
      <c r="EWF74" s="125"/>
      <c r="EWG74" s="125"/>
      <c r="EWH74" s="125"/>
      <c r="EWI74" s="125"/>
      <c r="EWJ74" s="125"/>
      <c r="EWK74" s="125"/>
      <c r="EWL74" s="125"/>
      <c r="EWM74" s="125"/>
      <c r="EWN74" s="125"/>
      <c r="EWO74" s="125"/>
      <c r="EWP74" s="125"/>
      <c r="EWQ74" s="125"/>
      <c r="EWR74" s="125"/>
      <c r="EWS74" s="125"/>
      <c r="EWT74" s="125"/>
      <c r="EWU74" s="125"/>
      <c r="EWV74" s="125"/>
      <c r="EWW74" s="125"/>
      <c r="EWX74" s="125"/>
      <c r="EWY74" s="125"/>
      <c r="EWZ74" s="125"/>
      <c r="EXA74" s="125"/>
      <c r="EXB74" s="125"/>
      <c r="EXC74" s="125"/>
      <c r="EXD74" s="125"/>
      <c r="EXE74" s="125"/>
      <c r="EXF74" s="125"/>
      <c r="EXG74" s="125"/>
      <c r="EXH74" s="125"/>
      <c r="EXI74" s="125"/>
      <c r="EXJ74" s="125"/>
      <c r="EXK74" s="125"/>
      <c r="EXL74" s="125"/>
      <c r="EXM74" s="125"/>
      <c r="EXN74" s="125"/>
      <c r="EXO74" s="125"/>
      <c r="EXP74" s="125"/>
      <c r="EXQ74" s="125"/>
      <c r="EXR74" s="125"/>
      <c r="EXS74" s="125"/>
      <c r="EXT74" s="125"/>
      <c r="EXU74" s="125"/>
      <c r="EXV74" s="125"/>
      <c r="EXW74" s="125"/>
      <c r="EXX74" s="125"/>
      <c r="EXY74" s="125"/>
      <c r="EXZ74" s="125"/>
      <c r="EYA74" s="125"/>
      <c r="EYB74" s="125"/>
      <c r="EYC74" s="125"/>
      <c r="EYD74" s="125"/>
      <c r="EYE74" s="125"/>
      <c r="EYF74" s="125"/>
      <c r="EYG74" s="125"/>
      <c r="EYH74" s="125"/>
      <c r="EYI74" s="125"/>
      <c r="EYJ74" s="125"/>
      <c r="EYK74" s="125"/>
      <c r="EYL74" s="125"/>
      <c r="EYM74" s="125"/>
      <c r="EYN74" s="125"/>
      <c r="EYO74" s="125"/>
      <c r="EYP74" s="125"/>
      <c r="EYQ74" s="125"/>
      <c r="EYR74" s="125"/>
      <c r="EYS74" s="125"/>
      <c r="EYT74" s="125"/>
      <c r="EYU74" s="125"/>
      <c r="EYV74" s="125"/>
      <c r="EYW74" s="125"/>
      <c r="EYX74" s="125"/>
      <c r="EYY74" s="125"/>
      <c r="EYZ74" s="125"/>
      <c r="EZA74" s="125"/>
      <c r="EZB74" s="125"/>
      <c r="EZC74" s="125"/>
      <c r="EZD74" s="125"/>
      <c r="EZE74" s="125"/>
      <c r="EZF74" s="125"/>
      <c r="EZG74" s="125"/>
      <c r="EZH74" s="125"/>
      <c r="EZI74" s="125"/>
      <c r="EZJ74" s="125"/>
      <c r="EZK74" s="125"/>
      <c r="EZL74" s="125"/>
      <c r="EZM74" s="125"/>
      <c r="EZN74" s="125"/>
      <c r="EZO74" s="125"/>
      <c r="EZP74" s="125"/>
      <c r="EZQ74" s="125"/>
      <c r="EZR74" s="125"/>
      <c r="EZS74" s="125"/>
      <c r="EZT74" s="125"/>
      <c r="EZU74" s="125"/>
      <c r="EZV74" s="125"/>
      <c r="EZW74" s="125"/>
      <c r="EZX74" s="125"/>
      <c r="EZY74" s="125"/>
      <c r="EZZ74" s="125"/>
      <c r="FAA74" s="125"/>
      <c r="FAB74" s="125"/>
      <c r="FAC74" s="125"/>
      <c r="FAD74" s="125"/>
      <c r="FAE74" s="125"/>
      <c r="FAF74" s="125"/>
      <c r="FAG74" s="125"/>
      <c r="FAI74" s="125"/>
      <c r="FAJ74" s="125"/>
      <c r="FAK74" s="125"/>
      <c r="FAL74" s="125"/>
      <c r="FAM74" s="125"/>
      <c r="FAN74" s="125"/>
      <c r="FAO74" s="125"/>
      <c r="FAP74" s="125"/>
      <c r="FAQ74" s="125"/>
      <c r="FAR74" s="125"/>
      <c r="FAS74" s="125"/>
      <c r="FAT74" s="125"/>
      <c r="FAU74" s="125"/>
      <c r="FAV74" s="125"/>
      <c r="FAW74" s="125"/>
      <c r="FAX74" s="125"/>
      <c r="FAY74" s="125"/>
      <c r="FAZ74" s="125"/>
      <c r="FBA74" s="125"/>
      <c r="FBB74" s="125"/>
      <c r="FBC74" s="125"/>
      <c r="FBD74" s="125"/>
      <c r="FBE74" s="125"/>
      <c r="FBF74" s="125"/>
      <c r="FBG74" s="125"/>
      <c r="FBH74" s="125"/>
      <c r="FBI74" s="125"/>
      <c r="FBJ74" s="125"/>
      <c r="FBK74" s="125"/>
      <c r="FBL74" s="125"/>
      <c r="FBM74" s="125"/>
      <c r="FBN74" s="125"/>
      <c r="FBO74" s="125"/>
      <c r="FBP74" s="125"/>
      <c r="FBQ74" s="125"/>
      <c r="FBR74" s="125"/>
      <c r="FBS74" s="125"/>
      <c r="FBT74" s="125"/>
      <c r="FBU74" s="125"/>
      <c r="FBV74" s="125"/>
      <c r="FBW74" s="125"/>
      <c r="FBX74" s="125"/>
      <c r="FBY74" s="125"/>
      <c r="FBZ74" s="125"/>
      <c r="FCA74" s="125"/>
      <c r="FCB74" s="125"/>
      <c r="FCC74" s="125"/>
      <c r="FCD74" s="125"/>
      <c r="FCE74" s="125"/>
      <c r="FCF74" s="125"/>
      <c r="FCG74" s="125"/>
      <c r="FCH74" s="125"/>
      <c r="FCI74" s="125"/>
      <c r="FCJ74" s="125"/>
      <c r="FCK74" s="125"/>
      <c r="FCL74" s="125"/>
      <c r="FCM74" s="125"/>
      <c r="FCN74" s="125"/>
      <c r="FCO74" s="125"/>
      <c r="FCP74" s="125"/>
      <c r="FCQ74" s="125"/>
      <c r="FCR74" s="125"/>
      <c r="FCS74" s="125"/>
      <c r="FCT74" s="125"/>
      <c r="FCU74" s="125"/>
      <c r="FCV74" s="125"/>
      <c r="FCW74" s="125"/>
      <c r="FCX74" s="125"/>
      <c r="FCY74" s="125"/>
      <c r="FCZ74" s="125"/>
      <c r="FDA74" s="125"/>
      <c r="FDB74" s="125"/>
      <c r="FDC74" s="125"/>
      <c r="FDD74" s="125"/>
      <c r="FDE74" s="125"/>
      <c r="FDF74" s="125"/>
      <c r="FDG74" s="125"/>
      <c r="FDH74" s="125"/>
      <c r="FDI74" s="125"/>
      <c r="FDJ74" s="125"/>
      <c r="FDK74" s="125"/>
      <c r="FDL74" s="125"/>
      <c r="FDM74" s="125"/>
      <c r="FDN74" s="125"/>
      <c r="FDO74" s="125"/>
      <c r="FDP74" s="125"/>
      <c r="FDQ74" s="125"/>
      <c r="FDR74" s="125"/>
      <c r="FDS74" s="125"/>
      <c r="FDT74" s="125"/>
      <c r="FDU74" s="125"/>
      <c r="FDV74" s="125"/>
      <c r="FDW74" s="125"/>
      <c r="FDX74" s="125"/>
      <c r="FDY74" s="125"/>
      <c r="FDZ74" s="125"/>
      <c r="FEA74" s="125"/>
      <c r="FEB74" s="125"/>
      <c r="FEC74" s="125"/>
      <c r="FED74" s="125"/>
      <c r="FEE74" s="125"/>
      <c r="FEF74" s="125"/>
      <c r="FEG74" s="125"/>
      <c r="FEH74" s="125"/>
      <c r="FEI74" s="125"/>
      <c r="FEJ74" s="125"/>
      <c r="FEK74" s="125"/>
      <c r="FEL74" s="125"/>
      <c r="FEM74" s="125"/>
      <c r="FEN74" s="125"/>
      <c r="FEO74" s="125"/>
      <c r="FEP74" s="125"/>
      <c r="FEQ74" s="125"/>
      <c r="FER74" s="125"/>
      <c r="FES74" s="125"/>
      <c r="FET74" s="125"/>
      <c r="FEU74" s="125"/>
      <c r="FEV74" s="125"/>
      <c r="FEW74" s="125"/>
      <c r="FEX74" s="125"/>
      <c r="FEY74" s="125"/>
      <c r="FEZ74" s="125"/>
      <c r="FFA74" s="125"/>
      <c r="FFB74" s="125"/>
      <c r="FFC74" s="125"/>
      <c r="FFD74" s="125"/>
      <c r="FFE74" s="125"/>
      <c r="FFF74" s="125"/>
      <c r="FFG74" s="125"/>
      <c r="FFH74" s="125"/>
      <c r="FFI74" s="125"/>
      <c r="FFJ74" s="125"/>
      <c r="FFK74" s="125"/>
      <c r="FFL74" s="125"/>
      <c r="FFM74" s="125"/>
      <c r="FFN74" s="125"/>
      <c r="FFO74" s="125"/>
      <c r="FFP74" s="125"/>
      <c r="FFQ74" s="125"/>
      <c r="FFR74" s="125"/>
      <c r="FFS74" s="125"/>
      <c r="FFT74" s="125"/>
      <c r="FFU74" s="125"/>
      <c r="FFV74" s="125"/>
      <c r="FFW74" s="125"/>
      <c r="FFX74" s="125"/>
      <c r="FFY74" s="125"/>
      <c r="FFZ74" s="125"/>
      <c r="FGA74" s="125"/>
      <c r="FGB74" s="125"/>
      <c r="FGC74" s="125"/>
      <c r="FGD74" s="125"/>
      <c r="FGE74" s="125"/>
      <c r="FGF74" s="125"/>
      <c r="FGG74" s="125"/>
      <c r="FGH74" s="125"/>
      <c r="FGI74" s="125"/>
      <c r="FGJ74" s="125"/>
      <c r="FGK74" s="125"/>
      <c r="FGL74" s="125"/>
      <c r="FGM74" s="125"/>
      <c r="FGN74" s="125"/>
      <c r="FGO74" s="125"/>
      <c r="FGP74" s="125"/>
      <c r="FGQ74" s="125"/>
      <c r="FGR74" s="125"/>
      <c r="FGS74" s="125"/>
      <c r="FGT74" s="125"/>
      <c r="FGU74" s="125"/>
      <c r="FGV74" s="125"/>
      <c r="FGW74" s="125"/>
      <c r="FGX74" s="125"/>
      <c r="FGY74" s="125"/>
      <c r="FGZ74" s="125"/>
      <c r="FHA74" s="125"/>
      <c r="FHB74" s="125"/>
      <c r="FHC74" s="125"/>
      <c r="FHD74" s="125"/>
      <c r="FHE74" s="125"/>
      <c r="FHF74" s="125"/>
      <c r="FHG74" s="125"/>
      <c r="FHH74" s="125"/>
      <c r="FHI74" s="125"/>
      <c r="FHJ74" s="125"/>
      <c r="FHK74" s="125"/>
      <c r="FHL74" s="125"/>
      <c r="FHM74" s="125"/>
      <c r="FHN74" s="125"/>
      <c r="FHO74" s="125"/>
      <c r="FHP74" s="125"/>
      <c r="FHQ74" s="125"/>
      <c r="FHR74" s="125"/>
      <c r="FHS74" s="125"/>
      <c r="FHT74" s="125"/>
      <c r="FHU74" s="125"/>
      <c r="FHV74" s="125"/>
      <c r="FHW74" s="125"/>
      <c r="FHX74" s="125"/>
      <c r="FHY74" s="125"/>
      <c r="FHZ74" s="125"/>
      <c r="FIA74" s="125"/>
      <c r="FIB74" s="125"/>
      <c r="FIC74" s="125"/>
      <c r="FID74" s="125"/>
      <c r="FIE74" s="125"/>
      <c r="FIF74" s="125"/>
      <c r="FIG74" s="125"/>
      <c r="FIH74" s="125"/>
      <c r="FII74" s="125"/>
      <c r="FIJ74" s="125"/>
      <c r="FIK74" s="125"/>
      <c r="FIL74" s="125"/>
      <c r="FIM74" s="125"/>
      <c r="FIN74" s="125"/>
      <c r="FIO74" s="125"/>
      <c r="FIP74" s="125"/>
      <c r="FIQ74" s="125"/>
      <c r="FIR74" s="125"/>
      <c r="FIS74" s="125"/>
      <c r="FIT74" s="125"/>
      <c r="FIU74" s="125"/>
      <c r="FIV74" s="125"/>
      <c r="FIW74" s="125"/>
      <c r="FIX74" s="125"/>
      <c r="FIY74" s="125"/>
      <c r="FIZ74" s="125"/>
      <c r="FJA74" s="125"/>
      <c r="FJB74" s="125"/>
      <c r="FJC74" s="125"/>
      <c r="FJD74" s="125"/>
      <c r="FJE74" s="125"/>
      <c r="FJF74" s="125"/>
      <c r="FJG74" s="125"/>
      <c r="FJH74" s="125"/>
      <c r="FJI74" s="125"/>
      <c r="FJJ74" s="125"/>
      <c r="FJK74" s="125"/>
      <c r="FJL74" s="125"/>
      <c r="FJM74" s="125"/>
      <c r="FJN74" s="125"/>
      <c r="FJO74" s="125"/>
      <c r="FJP74" s="125"/>
      <c r="FJQ74" s="125"/>
      <c r="FJR74" s="125"/>
      <c r="FJS74" s="125"/>
      <c r="FJT74" s="125"/>
      <c r="FJU74" s="125"/>
      <c r="FJV74" s="125"/>
      <c r="FJW74" s="125"/>
      <c r="FJX74" s="125"/>
      <c r="FJY74" s="125"/>
      <c r="FJZ74" s="125"/>
      <c r="FKA74" s="125"/>
      <c r="FKB74" s="125"/>
      <c r="FKC74" s="125"/>
      <c r="FKE74" s="125"/>
      <c r="FKF74" s="125"/>
      <c r="FKG74" s="125"/>
      <c r="FKH74" s="125"/>
      <c r="FKI74" s="125"/>
      <c r="FKJ74" s="125"/>
      <c r="FKK74" s="125"/>
      <c r="FKL74" s="125"/>
      <c r="FKM74" s="125"/>
      <c r="FKN74" s="125"/>
      <c r="FKO74" s="125"/>
      <c r="FKP74" s="125"/>
      <c r="FKQ74" s="125"/>
      <c r="FKR74" s="125"/>
      <c r="FKS74" s="125"/>
      <c r="FKT74" s="125"/>
      <c r="FKU74" s="125"/>
      <c r="FKV74" s="125"/>
      <c r="FKW74" s="125"/>
      <c r="FKX74" s="125"/>
      <c r="FKY74" s="125"/>
      <c r="FKZ74" s="125"/>
      <c r="FLA74" s="125"/>
      <c r="FLB74" s="125"/>
      <c r="FLC74" s="125"/>
      <c r="FLD74" s="125"/>
      <c r="FLE74" s="125"/>
      <c r="FLF74" s="125"/>
      <c r="FLG74" s="125"/>
      <c r="FLH74" s="125"/>
      <c r="FLI74" s="125"/>
      <c r="FLJ74" s="125"/>
      <c r="FLK74" s="125"/>
      <c r="FLL74" s="125"/>
      <c r="FLM74" s="125"/>
      <c r="FLN74" s="125"/>
      <c r="FLO74" s="125"/>
      <c r="FLP74" s="125"/>
      <c r="FLQ74" s="125"/>
      <c r="FLR74" s="125"/>
      <c r="FLS74" s="125"/>
      <c r="FLT74" s="125"/>
      <c r="FLU74" s="125"/>
      <c r="FLV74" s="125"/>
      <c r="FLW74" s="125"/>
      <c r="FLX74" s="125"/>
      <c r="FLY74" s="125"/>
      <c r="FLZ74" s="125"/>
      <c r="FMA74" s="125"/>
      <c r="FMB74" s="125"/>
      <c r="FMC74" s="125"/>
      <c r="FMD74" s="125"/>
      <c r="FME74" s="125"/>
      <c r="FMF74" s="125"/>
      <c r="FMG74" s="125"/>
      <c r="FMH74" s="125"/>
      <c r="FMI74" s="125"/>
      <c r="FMJ74" s="125"/>
      <c r="FMK74" s="125"/>
      <c r="FML74" s="125"/>
      <c r="FMM74" s="125"/>
      <c r="FMN74" s="125"/>
      <c r="FMO74" s="125"/>
      <c r="FMP74" s="125"/>
      <c r="FMQ74" s="125"/>
      <c r="FMR74" s="125"/>
      <c r="FMS74" s="125"/>
      <c r="FMT74" s="125"/>
      <c r="FMU74" s="125"/>
      <c r="FMV74" s="125"/>
      <c r="FMW74" s="125"/>
      <c r="FMX74" s="125"/>
      <c r="FMY74" s="125"/>
      <c r="FMZ74" s="125"/>
      <c r="FNA74" s="125"/>
      <c r="FNB74" s="125"/>
      <c r="FNC74" s="125"/>
      <c r="FND74" s="125"/>
      <c r="FNE74" s="125"/>
      <c r="FNF74" s="125"/>
      <c r="FNG74" s="125"/>
      <c r="FNH74" s="125"/>
      <c r="FNI74" s="125"/>
      <c r="FNJ74" s="125"/>
      <c r="FNK74" s="125"/>
      <c r="FNL74" s="125"/>
      <c r="FNM74" s="125"/>
      <c r="FNN74" s="125"/>
      <c r="FNO74" s="125"/>
      <c r="FNP74" s="125"/>
      <c r="FNQ74" s="125"/>
      <c r="FNR74" s="125"/>
      <c r="FNS74" s="125"/>
      <c r="FNT74" s="125"/>
      <c r="FNU74" s="125"/>
      <c r="FNV74" s="125"/>
      <c r="FNW74" s="125"/>
      <c r="FNX74" s="125"/>
      <c r="FNY74" s="125"/>
      <c r="FNZ74" s="125"/>
      <c r="FOA74" s="125"/>
      <c r="FOB74" s="125"/>
      <c r="FOC74" s="125"/>
      <c r="FOD74" s="125"/>
      <c r="FOE74" s="125"/>
      <c r="FOF74" s="125"/>
      <c r="FOG74" s="125"/>
      <c r="FOH74" s="125"/>
      <c r="FOI74" s="125"/>
      <c r="FOJ74" s="125"/>
      <c r="FOK74" s="125"/>
      <c r="FOL74" s="125"/>
      <c r="FOM74" s="125"/>
      <c r="FON74" s="125"/>
      <c r="FOO74" s="125"/>
      <c r="FOP74" s="125"/>
      <c r="FOQ74" s="125"/>
      <c r="FOR74" s="125"/>
      <c r="FOS74" s="125"/>
      <c r="FOT74" s="125"/>
      <c r="FOU74" s="125"/>
      <c r="FOV74" s="125"/>
      <c r="FOW74" s="125"/>
      <c r="FOX74" s="125"/>
      <c r="FOY74" s="125"/>
      <c r="FOZ74" s="125"/>
      <c r="FPA74" s="125"/>
      <c r="FPB74" s="125"/>
      <c r="FPC74" s="125"/>
      <c r="FPD74" s="125"/>
      <c r="FPE74" s="125"/>
      <c r="FPF74" s="125"/>
      <c r="FPG74" s="125"/>
      <c r="FPH74" s="125"/>
      <c r="FPI74" s="125"/>
      <c r="FPJ74" s="125"/>
      <c r="FPK74" s="125"/>
      <c r="FPL74" s="125"/>
      <c r="FPM74" s="125"/>
      <c r="FPN74" s="125"/>
      <c r="FPO74" s="125"/>
      <c r="FPP74" s="125"/>
      <c r="FPQ74" s="125"/>
      <c r="FPR74" s="125"/>
      <c r="FPS74" s="125"/>
      <c r="FPT74" s="125"/>
      <c r="FPU74" s="125"/>
      <c r="FPV74" s="125"/>
      <c r="FPW74" s="125"/>
      <c r="FPX74" s="125"/>
      <c r="FPY74" s="125"/>
      <c r="FPZ74" s="125"/>
      <c r="FQA74" s="125"/>
      <c r="FQB74" s="125"/>
      <c r="FQC74" s="125"/>
      <c r="FQD74" s="125"/>
      <c r="FQE74" s="125"/>
      <c r="FQF74" s="125"/>
      <c r="FQG74" s="125"/>
      <c r="FQH74" s="125"/>
      <c r="FQI74" s="125"/>
      <c r="FQJ74" s="125"/>
      <c r="FQK74" s="125"/>
      <c r="FQL74" s="125"/>
      <c r="FQM74" s="125"/>
      <c r="FQN74" s="125"/>
      <c r="FQO74" s="125"/>
      <c r="FQP74" s="125"/>
      <c r="FQQ74" s="125"/>
      <c r="FQR74" s="125"/>
      <c r="FQS74" s="125"/>
      <c r="FQT74" s="125"/>
      <c r="FQU74" s="125"/>
      <c r="FQV74" s="125"/>
      <c r="FQW74" s="125"/>
      <c r="FQX74" s="125"/>
      <c r="FQY74" s="125"/>
      <c r="FQZ74" s="125"/>
      <c r="FRA74" s="125"/>
      <c r="FRB74" s="125"/>
      <c r="FRC74" s="125"/>
      <c r="FRD74" s="125"/>
      <c r="FRE74" s="125"/>
      <c r="FRF74" s="125"/>
      <c r="FRG74" s="125"/>
      <c r="FRH74" s="125"/>
      <c r="FRI74" s="125"/>
      <c r="FRJ74" s="125"/>
      <c r="FRK74" s="125"/>
      <c r="FRL74" s="125"/>
      <c r="FRM74" s="125"/>
      <c r="FRN74" s="125"/>
      <c r="FRO74" s="125"/>
      <c r="FRP74" s="125"/>
      <c r="FRQ74" s="125"/>
      <c r="FRR74" s="125"/>
      <c r="FRS74" s="125"/>
      <c r="FRT74" s="125"/>
      <c r="FRU74" s="125"/>
      <c r="FRV74" s="125"/>
      <c r="FRW74" s="125"/>
      <c r="FRX74" s="125"/>
      <c r="FRY74" s="125"/>
      <c r="FRZ74" s="125"/>
      <c r="FSA74" s="125"/>
      <c r="FSB74" s="125"/>
      <c r="FSC74" s="125"/>
      <c r="FSD74" s="125"/>
      <c r="FSE74" s="125"/>
      <c r="FSF74" s="125"/>
      <c r="FSG74" s="125"/>
      <c r="FSH74" s="125"/>
      <c r="FSI74" s="125"/>
      <c r="FSJ74" s="125"/>
      <c r="FSK74" s="125"/>
      <c r="FSL74" s="125"/>
      <c r="FSM74" s="125"/>
      <c r="FSN74" s="125"/>
      <c r="FSO74" s="125"/>
      <c r="FSP74" s="125"/>
      <c r="FSQ74" s="125"/>
      <c r="FSR74" s="125"/>
      <c r="FSS74" s="125"/>
      <c r="FST74" s="125"/>
      <c r="FSU74" s="125"/>
      <c r="FSV74" s="125"/>
      <c r="FSW74" s="125"/>
      <c r="FSX74" s="125"/>
      <c r="FSY74" s="125"/>
      <c r="FSZ74" s="125"/>
      <c r="FTA74" s="125"/>
      <c r="FTB74" s="125"/>
      <c r="FTC74" s="125"/>
      <c r="FTD74" s="125"/>
      <c r="FTE74" s="125"/>
      <c r="FTF74" s="125"/>
      <c r="FTG74" s="125"/>
      <c r="FTH74" s="125"/>
      <c r="FTI74" s="125"/>
      <c r="FTJ74" s="125"/>
      <c r="FTK74" s="125"/>
      <c r="FTL74" s="125"/>
      <c r="FTM74" s="125"/>
      <c r="FTN74" s="125"/>
      <c r="FTO74" s="125"/>
      <c r="FTP74" s="125"/>
      <c r="FTQ74" s="125"/>
      <c r="FTR74" s="125"/>
      <c r="FTS74" s="125"/>
      <c r="FTT74" s="125"/>
      <c r="FTU74" s="125"/>
      <c r="FTV74" s="125"/>
      <c r="FTW74" s="125"/>
      <c r="FTX74" s="125"/>
      <c r="FTY74" s="125"/>
      <c r="FUA74" s="125"/>
      <c r="FUB74" s="125"/>
      <c r="FUC74" s="125"/>
      <c r="FUD74" s="125"/>
      <c r="FUE74" s="125"/>
      <c r="FUF74" s="125"/>
      <c r="FUG74" s="125"/>
      <c r="FUH74" s="125"/>
      <c r="FUI74" s="125"/>
      <c r="FUJ74" s="125"/>
      <c r="FUK74" s="125"/>
      <c r="FUL74" s="125"/>
      <c r="FUM74" s="125"/>
      <c r="FUN74" s="125"/>
      <c r="FUO74" s="125"/>
      <c r="FUP74" s="125"/>
      <c r="FUQ74" s="125"/>
      <c r="FUR74" s="125"/>
      <c r="FUS74" s="125"/>
      <c r="FUT74" s="125"/>
      <c r="FUU74" s="125"/>
      <c r="FUV74" s="125"/>
      <c r="FUW74" s="125"/>
      <c r="FUX74" s="125"/>
      <c r="FUY74" s="125"/>
      <c r="FUZ74" s="125"/>
      <c r="FVA74" s="125"/>
      <c r="FVB74" s="125"/>
      <c r="FVC74" s="125"/>
      <c r="FVD74" s="125"/>
      <c r="FVE74" s="125"/>
      <c r="FVF74" s="125"/>
      <c r="FVG74" s="125"/>
      <c r="FVH74" s="125"/>
      <c r="FVI74" s="125"/>
      <c r="FVJ74" s="125"/>
      <c r="FVK74" s="125"/>
      <c r="FVL74" s="125"/>
      <c r="FVM74" s="125"/>
      <c r="FVN74" s="125"/>
      <c r="FVO74" s="125"/>
      <c r="FVP74" s="125"/>
      <c r="FVQ74" s="125"/>
      <c r="FVR74" s="125"/>
      <c r="FVS74" s="125"/>
      <c r="FVT74" s="125"/>
      <c r="FVU74" s="125"/>
      <c r="FVV74" s="125"/>
      <c r="FVW74" s="125"/>
      <c r="FVX74" s="125"/>
      <c r="FVY74" s="125"/>
      <c r="FVZ74" s="125"/>
      <c r="FWA74" s="125"/>
      <c r="FWB74" s="125"/>
      <c r="FWC74" s="125"/>
      <c r="FWD74" s="125"/>
      <c r="FWE74" s="125"/>
      <c r="FWF74" s="125"/>
      <c r="FWG74" s="125"/>
      <c r="FWH74" s="125"/>
      <c r="FWI74" s="125"/>
      <c r="FWJ74" s="125"/>
      <c r="FWK74" s="125"/>
      <c r="FWL74" s="125"/>
      <c r="FWM74" s="125"/>
      <c r="FWN74" s="125"/>
      <c r="FWO74" s="125"/>
      <c r="FWP74" s="125"/>
      <c r="FWQ74" s="125"/>
      <c r="FWR74" s="125"/>
      <c r="FWS74" s="125"/>
      <c r="FWT74" s="125"/>
      <c r="FWU74" s="125"/>
      <c r="FWV74" s="125"/>
      <c r="FWW74" s="125"/>
      <c r="FWX74" s="125"/>
      <c r="FWY74" s="125"/>
      <c r="FWZ74" s="125"/>
      <c r="FXA74" s="125"/>
      <c r="FXB74" s="125"/>
      <c r="FXC74" s="125"/>
      <c r="FXD74" s="125"/>
      <c r="FXE74" s="125"/>
      <c r="FXF74" s="125"/>
      <c r="FXG74" s="125"/>
      <c r="FXH74" s="125"/>
      <c r="FXI74" s="125"/>
      <c r="FXJ74" s="125"/>
      <c r="FXK74" s="125"/>
      <c r="FXL74" s="125"/>
      <c r="FXM74" s="125"/>
      <c r="FXN74" s="125"/>
      <c r="FXO74" s="125"/>
      <c r="FXP74" s="125"/>
      <c r="FXQ74" s="125"/>
      <c r="FXR74" s="125"/>
      <c r="FXS74" s="125"/>
      <c r="FXT74" s="125"/>
      <c r="FXU74" s="125"/>
      <c r="FXV74" s="125"/>
      <c r="FXW74" s="125"/>
      <c r="FXX74" s="125"/>
      <c r="FXY74" s="125"/>
      <c r="FXZ74" s="125"/>
      <c r="FYA74" s="125"/>
      <c r="FYB74" s="125"/>
      <c r="FYC74" s="125"/>
      <c r="FYD74" s="125"/>
      <c r="FYE74" s="125"/>
      <c r="FYF74" s="125"/>
      <c r="FYG74" s="125"/>
      <c r="FYH74" s="125"/>
      <c r="FYI74" s="125"/>
      <c r="FYJ74" s="125"/>
      <c r="FYK74" s="125"/>
      <c r="FYL74" s="125"/>
      <c r="FYM74" s="125"/>
      <c r="FYN74" s="125"/>
      <c r="FYO74" s="125"/>
      <c r="FYP74" s="125"/>
      <c r="FYQ74" s="125"/>
      <c r="FYR74" s="125"/>
      <c r="FYS74" s="125"/>
      <c r="FYT74" s="125"/>
      <c r="FYU74" s="125"/>
      <c r="FYV74" s="125"/>
      <c r="FYW74" s="125"/>
      <c r="FYX74" s="125"/>
      <c r="FYY74" s="125"/>
      <c r="FYZ74" s="125"/>
      <c r="FZA74" s="125"/>
      <c r="FZB74" s="125"/>
      <c r="FZC74" s="125"/>
      <c r="FZD74" s="125"/>
      <c r="FZE74" s="125"/>
      <c r="FZF74" s="125"/>
      <c r="FZG74" s="125"/>
      <c r="FZH74" s="125"/>
      <c r="FZI74" s="125"/>
      <c r="FZJ74" s="125"/>
      <c r="FZK74" s="125"/>
      <c r="FZL74" s="125"/>
      <c r="FZM74" s="125"/>
      <c r="FZN74" s="125"/>
      <c r="FZO74" s="125"/>
      <c r="FZP74" s="125"/>
      <c r="FZQ74" s="125"/>
      <c r="FZR74" s="125"/>
      <c r="FZS74" s="125"/>
      <c r="FZT74" s="125"/>
      <c r="FZU74" s="125"/>
      <c r="FZV74" s="125"/>
      <c r="FZW74" s="125"/>
      <c r="FZX74" s="125"/>
      <c r="FZY74" s="125"/>
      <c r="FZZ74" s="125"/>
      <c r="GAA74" s="125"/>
      <c r="GAB74" s="125"/>
      <c r="GAC74" s="125"/>
      <c r="GAD74" s="125"/>
      <c r="GAE74" s="125"/>
      <c r="GAF74" s="125"/>
      <c r="GAG74" s="125"/>
      <c r="GAH74" s="125"/>
      <c r="GAI74" s="125"/>
      <c r="GAJ74" s="125"/>
      <c r="GAK74" s="125"/>
      <c r="GAL74" s="125"/>
      <c r="GAM74" s="125"/>
      <c r="GAN74" s="125"/>
      <c r="GAO74" s="125"/>
      <c r="GAP74" s="125"/>
      <c r="GAQ74" s="125"/>
      <c r="GAR74" s="125"/>
      <c r="GAS74" s="125"/>
      <c r="GAT74" s="125"/>
      <c r="GAU74" s="125"/>
      <c r="GAV74" s="125"/>
      <c r="GAW74" s="125"/>
      <c r="GAX74" s="125"/>
      <c r="GAY74" s="125"/>
      <c r="GAZ74" s="125"/>
      <c r="GBA74" s="125"/>
      <c r="GBB74" s="125"/>
      <c r="GBC74" s="125"/>
      <c r="GBD74" s="125"/>
      <c r="GBE74" s="125"/>
      <c r="GBF74" s="125"/>
      <c r="GBG74" s="125"/>
      <c r="GBH74" s="125"/>
      <c r="GBI74" s="125"/>
      <c r="GBJ74" s="125"/>
      <c r="GBK74" s="125"/>
      <c r="GBL74" s="125"/>
      <c r="GBM74" s="125"/>
      <c r="GBN74" s="125"/>
      <c r="GBO74" s="125"/>
      <c r="GBP74" s="125"/>
      <c r="GBQ74" s="125"/>
      <c r="GBR74" s="125"/>
      <c r="GBS74" s="125"/>
      <c r="GBT74" s="125"/>
      <c r="GBU74" s="125"/>
      <c r="GBV74" s="125"/>
      <c r="GBW74" s="125"/>
      <c r="GBX74" s="125"/>
      <c r="GBY74" s="125"/>
      <c r="GBZ74" s="125"/>
      <c r="GCA74" s="125"/>
      <c r="GCB74" s="125"/>
      <c r="GCC74" s="125"/>
      <c r="GCD74" s="125"/>
      <c r="GCE74" s="125"/>
      <c r="GCF74" s="125"/>
      <c r="GCG74" s="125"/>
      <c r="GCH74" s="125"/>
      <c r="GCI74" s="125"/>
      <c r="GCJ74" s="125"/>
      <c r="GCK74" s="125"/>
      <c r="GCL74" s="125"/>
      <c r="GCM74" s="125"/>
      <c r="GCN74" s="125"/>
      <c r="GCO74" s="125"/>
      <c r="GCP74" s="125"/>
      <c r="GCQ74" s="125"/>
      <c r="GCR74" s="125"/>
      <c r="GCS74" s="125"/>
      <c r="GCT74" s="125"/>
      <c r="GCU74" s="125"/>
      <c r="GCV74" s="125"/>
      <c r="GCW74" s="125"/>
      <c r="GCX74" s="125"/>
      <c r="GCY74" s="125"/>
      <c r="GCZ74" s="125"/>
      <c r="GDA74" s="125"/>
      <c r="GDB74" s="125"/>
      <c r="GDC74" s="125"/>
      <c r="GDD74" s="125"/>
      <c r="GDE74" s="125"/>
      <c r="GDF74" s="125"/>
      <c r="GDG74" s="125"/>
      <c r="GDH74" s="125"/>
      <c r="GDI74" s="125"/>
      <c r="GDJ74" s="125"/>
      <c r="GDK74" s="125"/>
      <c r="GDL74" s="125"/>
      <c r="GDM74" s="125"/>
      <c r="GDN74" s="125"/>
      <c r="GDO74" s="125"/>
      <c r="GDP74" s="125"/>
      <c r="GDQ74" s="125"/>
      <c r="GDR74" s="125"/>
      <c r="GDS74" s="125"/>
      <c r="GDT74" s="125"/>
      <c r="GDU74" s="125"/>
      <c r="GDW74" s="125"/>
      <c r="GDX74" s="125"/>
      <c r="GDY74" s="125"/>
      <c r="GDZ74" s="125"/>
      <c r="GEA74" s="125"/>
      <c r="GEB74" s="125"/>
      <c r="GEC74" s="125"/>
      <c r="GED74" s="125"/>
      <c r="GEE74" s="125"/>
      <c r="GEF74" s="125"/>
      <c r="GEG74" s="125"/>
      <c r="GEH74" s="125"/>
      <c r="GEI74" s="125"/>
      <c r="GEJ74" s="125"/>
      <c r="GEK74" s="125"/>
      <c r="GEL74" s="125"/>
      <c r="GEM74" s="125"/>
      <c r="GEN74" s="125"/>
      <c r="GEO74" s="125"/>
      <c r="GEP74" s="125"/>
      <c r="GEQ74" s="125"/>
      <c r="GER74" s="125"/>
      <c r="GES74" s="125"/>
      <c r="GET74" s="125"/>
      <c r="GEU74" s="125"/>
      <c r="GEV74" s="125"/>
      <c r="GEW74" s="125"/>
      <c r="GEX74" s="125"/>
      <c r="GEY74" s="125"/>
      <c r="GEZ74" s="125"/>
      <c r="GFA74" s="125"/>
      <c r="GFB74" s="125"/>
      <c r="GFC74" s="125"/>
      <c r="GFD74" s="125"/>
      <c r="GFE74" s="125"/>
      <c r="GFF74" s="125"/>
      <c r="GFG74" s="125"/>
      <c r="GFH74" s="125"/>
      <c r="GFI74" s="125"/>
      <c r="GFJ74" s="125"/>
      <c r="GFK74" s="125"/>
      <c r="GFL74" s="125"/>
      <c r="GFM74" s="125"/>
      <c r="GFN74" s="125"/>
      <c r="GFO74" s="125"/>
      <c r="GFP74" s="125"/>
      <c r="GFQ74" s="125"/>
      <c r="GFR74" s="125"/>
      <c r="GFS74" s="125"/>
      <c r="GFT74" s="125"/>
      <c r="GFU74" s="125"/>
      <c r="GFV74" s="125"/>
      <c r="GFW74" s="125"/>
      <c r="GFX74" s="125"/>
      <c r="GFY74" s="125"/>
      <c r="GFZ74" s="125"/>
      <c r="GGA74" s="125"/>
      <c r="GGB74" s="125"/>
      <c r="GGC74" s="125"/>
      <c r="GGD74" s="125"/>
      <c r="GGE74" s="125"/>
      <c r="GGF74" s="125"/>
      <c r="GGG74" s="125"/>
      <c r="GGH74" s="125"/>
      <c r="GGI74" s="125"/>
      <c r="GGJ74" s="125"/>
      <c r="GGK74" s="125"/>
      <c r="GGL74" s="125"/>
      <c r="GGM74" s="125"/>
      <c r="GGN74" s="125"/>
      <c r="GGO74" s="125"/>
      <c r="GGP74" s="125"/>
      <c r="GGQ74" s="125"/>
      <c r="GGR74" s="125"/>
      <c r="GGS74" s="125"/>
      <c r="GGT74" s="125"/>
      <c r="GGU74" s="125"/>
      <c r="GGV74" s="125"/>
      <c r="GGW74" s="125"/>
      <c r="GGX74" s="125"/>
      <c r="GGY74" s="125"/>
      <c r="GGZ74" s="125"/>
      <c r="GHA74" s="125"/>
      <c r="GHB74" s="125"/>
      <c r="GHC74" s="125"/>
      <c r="GHD74" s="125"/>
      <c r="GHE74" s="125"/>
      <c r="GHF74" s="125"/>
      <c r="GHG74" s="125"/>
      <c r="GHH74" s="125"/>
      <c r="GHI74" s="125"/>
      <c r="GHJ74" s="125"/>
      <c r="GHK74" s="125"/>
      <c r="GHL74" s="125"/>
      <c r="GHM74" s="125"/>
      <c r="GHN74" s="125"/>
      <c r="GHO74" s="125"/>
      <c r="GHP74" s="125"/>
      <c r="GHQ74" s="125"/>
      <c r="GHR74" s="125"/>
      <c r="GHS74" s="125"/>
      <c r="GHT74" s="125"/>
      <c r="GHU74" s="125"/>
      <c r="GHV74" s="125"/>
      <c r="GHW74" s="125"/>
      <c r="GHX74" s="125"/>
      <c r="GHY74" s="125"/>
      <c r="GHZ74" s="125"/>
      <c r="GIA74" s="125"/>
      <c r="GIB74" s="125"/>
      <c r="GIC74" s="125"/>
      <c r="GID74" s="125"/>
      <c r="GIE74" s="125"/>
      <c r="GIF74" s="125"/>
      <c r="GIG74" s="125"/>
      <c r="GIH74" s="125"/>
      <c r="GII74" s="125"/>
      <c r="GIJ74" s="125"/>
      <c r="GIK74" s="125"/>
      <c r="GIL74" s="125"/>
      <c r="GIM74" s="125"/>
      <c r="GIN74" s="125"/>
      <c r="GIO74" s="125"/>
      <c r="GIP74" s="125"/>
      <c r="GIQ74" s="125"/>
      <c r="GIR74" s="125"/>
      <c r="GIS74" s="125"/>
      <c r="GIT74" s="125"/>
      <c r="GIU74" s="125"/>
      <c r="GIV74" s="125"/>
      <c r="GIW74" s="125"/>
      <c r="GIX74" s="125"/>
      <c r="GIY74" s="125"/>
      <c r="GIZ74" s="125"/>
      <c r="GJA74" s="125"/>
      <c r="GJB74" s="125"/>
      <c r="GJC74" s="125"/>
      <c r="GJD74" s="125"/>
      <c r="GJE74" s="125"/>
      <c r="GJF74" s="125"/>
      <c r="GJG74" s="125"/>
      <c r="GJH74" s="125"/>
      <c r="GJI74" s="125"/>
      <c r="GJJ74" s="125"/>
      <c r="GJK74" s="125"/>
      <c r="GJL74" s="125"/>
      <c r="GJM74" s="125"/>
      <c r="GJN74" s="125"/>
      <c r="GJO74" s="125"/>
      <c r="GJP74" s="125"/>
      <c r="GJQ74" s="125"/>
      <c r="GJR74" s="125"/>
      <c r="GJS74" s="125"/>
      <c r="GJT74" s="125"/>
      <c r="GJU74" s="125"/>
      <c r="GJV74" s="125"/>
      <c r="GJW74" s="125"/>
      <c r="GJX74" s="125"/>
      <c r="GJY74" s="125"/>
      <c r="GJZ74" s="125"/>
      <c r="GKA74" s="125"/>
      <c r="GKB74" s="125"/>
      <c r="GKC74" s="125"/>
      <c r="GKD74" s="125"/>
      <c r="GKE74" s="125"/>
      <c r="GKF74" s="125"/>
      <c r="GKG74" s="125"/>
      <c r="GKH74" s="125"/>
      <c r="GKI74" s="125"/>
      <c r="GKJ74" s="125"/>
      <c r="GKK74" s="125"/>
      <c r="GKL74" s="125"/>
      <c r="GKM74" s="125"/>
      <c r="GKN74" s="125"/>
      <c r="GKO74" s="125"/>
      <c r="GKP74" s="125"/>
      <c r="GKQ74" s="125"/>
      <c r="GKR74" s="125"/>
      <c r="GKS74" s="125"/>
      <c r="GKT74" s="125"/>
      <c r="GKU74" s="125"/>
      <c r="GKV74" s="125"/>
      <c r="GKW74" s="125"/>
      <c r="GKX74" s="125"/>
      <c r="GKY74" s="125"/>
      <c r="GKZ74" s="125"/>
      <c r="GLA74" s="125"/>
      <c r="GLB74" s="125"/>
      <c r="GLC74" s="125"/>
      <c r="GLD74" s="125"/>
      <c r="GLE74" s="125"/>
      <c r="GLF74" s="125"/>
      <c r="GLG74" s="125"/>
      <c r="GLH74" s="125"/>
      <c r="GLI74" s="125"/>
      <c r="GLJ74" s="125"/>
      <c r="GLK74" s="125"/>
      <c r="GLL74" s="125"/>
      <c r="GLM74" s="125"/>
      <c r="GLN74" s="125"/>
      <c r="GLO74" s="125"/>
      <c r="GLP74" s="125"/>
      <c r="GLQ74" s="125"/>
      <c r="GLR74" s="125"/>
      <c r="GLS74" s="125"/>
      <c r="GLT74" s="125"/>
      <c r="GLU74" s="125"/>
      <c r="GLV74" s="125"/>
      <c r="GLW74" s="125"/>
      <c r="GLX74" s="125"/>
      <c r="GLY74" s="125"/>
      <c r="GLZ74" s="125"/>
      <c r="GMA74" s="125"/>
      <c r="GMB74" s="125"/>
      <c r="GMC74" s="125"/>
      <c r="GMD74" s="125"/>
      <c r="GME74" s="125"/>
      <c r="GMF74" s="125"/>
      <c r="GMG74" s="125"/>
      <c r="GMH74" s="125"/>
      <c r="GMI74" s="125"/>
      <c r="GMJ74" s="125"/>
      <c r="GMK74" s="125"/>
      <c r="GML74" s="125"/>
      <c r="GMM74" s="125"/>
      <c r="GMN74" s="125"/>
      <c r="GMO74" s="125"/>
      <c r="GMP74" s="125"/>
      <c r="GMQ74" s="125"/>
      <c r="GMR74" s="125"/>
      <c r="GMS74" s="125"/>
      <c r="GMT74" s="125"/>
      <c r="GMU74" s="125"/>
      <c r="GMV74" s="125"/>
      <c r="GMW74" s="125"/>
      <c r="GMX74" s="125"/>
      <c r="GMY74" s="125"/>
      <c r="GMZ74" s="125"/>
      <c r="GNA74" s="125"/>
      <c r="GNB74" s="125"/>
      <c r="GNC74" s="125"/>
      <c r="GND74" s="125"/>
      <c r="GNE74" s="125"/>
      <c r="GNF74" s="125"/>
      <c r="GNG74" s="125"/>
      <c r="GNH74" s="125"/>
      <c r="GNI74" s="125"/>
      <c r="GNJ74" s="125"/>
      <c r="GNK74" s="125"/>
      <c r="GNL74" s="125"/>
      <c r="GNM74" s="125"/>
      <c r="GNN74" s="125"/>
      <c r="GNO74" s="125"/>
      <c r="GNP74" s="125"/>
      <c r="GNQ74" s="125"/>
      <c r="GNS74" s="125"/>
      <c r="GNT74" s="125"/>
      <c r="GNU74" s="125"/>
      <c r="GNV74" s="125"/>
      <c r="GNW74" s="125"/>
      <c r="GNX74" s="125"/>
      <c r="GNY74" s="125"/>
      <c r="GNZ74" s="125"/>
      <c r="GOA74" s="125"/>
      <c r="GOB74" s="125"/>
      <c r="GOC74" s="125"/>
      <c r="GOD74" s="125"/>
      <c r="GOE74" s="125"/>
      <c r="GOF74" s="125"/>
      <c r="GOG74" s="125"/>
      <c r="GOH74" s="125"/>
      <c r="GOI74" s="125"/>
      <c r="GOJ74" s="125"/>
      <c r="GOK74" s="125"/>
      <c r="GOL74" s="125"/>
      <c r="GOM74" s="125"/>
      <c r="GON74" s="125"/>
      <c r="GOO74" s="125"/>
      <c r="GOP74" s="125"/>
      <c r="GOQ74" s="125"/>
      <c r="GOR74" s="125"/>
      <c r="GOS74" s="125"/>
      <c r="GOT74" s="125"/>
      <c r="GOU74" s="125"/>
      <c r="GOV74" s="125"/>
      <c r="GOW74" s="125"/>
      <c r="GOX74" s="125"/>
      <c r="GOY74" s="125"/>
      <c r="GOZ74" s="125"/>
      <c r="GPA74" s="125"/>
      <c r="GPB74" s="125"/>
      <c r="GPC74" s="125"/>
      <c r="GPD74" s="125"/>
      <c r="GPE74" s="125"/>
      <c r="GPF74" s="125"/>
      <c r="GPG74" s="125"/>
      <c r="GPH74" s="125"/>
      <c r="GPI74" s="125"/>
      <c r="GPJ74" s="125"/>
      <c r="GPK74" s="125"/>
      <c r="GPL74" s="125"/>
      <c r="GPM74" s="125"/>
      <c r="GPN74" s="125"/>
      <c r="GPO74" s="125"/>
      <c r="GPP74" s="125"/>
      <c r="GPQ74" s="125"/>
      <c r="GPR74" s="125"/>
      <c r="GPS74" s="125"/>
      <c r="GPT74" s="125"/>
      <c r="GPU74" s="125"/>
      <c r="GPV74" s="125"/>
      <c r="GPW74" s="125"/>
      <c r="GPX74" s="125"/>
      <c r="GPY74" s="125"/>
      <c r="GPZ74" s="125"/>
      <c r="GQA74" s="125"/>
      <c r="GQB74" s="125"/>
      <c r="GQC74" s="125"/>
      <c r="GQD74" s="125"/>
      <c r="GQE74" s="125"/>
      <c r="GQF74" s="125"/>
      <c r="GQG74" s="125"/>
      <c r="GQH74" s="125"/>
      <c r="GQI74" s="125"/>
      <c r="GQJ74" s="125"/>
      <c r="GQK74" s="125"/>
      <c r="GQL74" s="125"/>
      <c r="GQM74" s="125"/>
      <c r="GQN74" s="125"/>
      <c r="GQO74" s="125"/>
      <c r="GQP74" s="125"/>
      <c r="GQQ74" s="125"/>
      <c r="GQR74" s="125"/>
      <c r="GQS74" s="125"/>
      <c r="GQT74" s="125"/>
      <c r="GQU74" s="125"/>
      <c r="GQV74" s="125"/>
      <c r="GQW74" s="125"/>
      <c r="GQX74" s="125"/>
      <c r="GQY74" s="125"/>
      <c r="GQZ74" s="125"/>
      <c r="GRA74" s="125"/>
      <c r="GRB74" s="125"/>
      <c r="GRC74" s="125"/>
      <c r="GRD74" s="125"/>
      <c r="GRE74" s="125"/>
      <c r="GRF74" s="125"/>
      <c r="GRG74" s="125"/>
      <c r="GRH74" s="125"/>
      <c r="GRI74" s="125"/>
      <c r="GRJ74" s="125"/>
      <c r="GRK74" s="125"/>
      <c r="GRL74" s="125"/>
      <c r="GRM74" s="125"/>
      <c r="GRN74" s="125"/>
      <c r="GRO74" s="125"/>
      <c r="GRP74" s="125"/>
      <c r="GRQ74" s="125"/>
      <c r="GRR74" s="125"/>
      <c r="GRS74" s="125"/>
      <c r="GRT74" s="125"/>
      <c r="GRU74" s="125"/>
      <c r="GRV74" s="125"/>
      <c r="GRW74" s="125"/>
      <c r="GRX74" s="125"/>
      <c r="GRY74" s="125"/>
      <c r="GRZ74" s="125"/>
      <c r="GSA74" s="125"/>
      <c r="GSB74" s="125"/>
      <c r="GSC74" s="125"/>
      <c r="GSD74" s="125"/>
      <c r="GSE74" s="125"/>
      <c r="GSF74" s="125"/>
      <c r="GSG74" s="125"/>
      <c r="GSH74" s="125"/>
      <c r="GSI74" s="125"/>
      <c r="GSJ74" s="125"/>
      <c r="GSK74" s="125"/>
      <c r="GSL74" s="125"/>
      <c r="GSM74" s="125"/>
      <c r="GSN74" s="125"/>
      <c r="GSO74" s="125"/>
      <c r="GSP74" s="125"/>
      <c r="GSQ74" s="125"/>
      <c r="GSR74" s="125"/>
      <c r="GSS74" s="125"/>
      <c r="GST74" s="125"/>
      <c r="GSU74" s="125"/>
      <c r="GSV74" s="125"/>
      <c r="GSW74" s="125"/>
      <c r="GSX74" s="125"/>
      <c r="GSY74" s="125"/>
      <c r="GSZ74" s="125"/>
      <c r="GTA74" s="125"/>
      <c r="GTB74" s="125"/>
      <c r="GTC74" s="125"/>
      <c r="GTD74" s="125"/>
      <c r="GTE74" s="125"/>
      <c r="GTF74" s="125"/>
      <c r="GTG74" s="125"/>
      <c r="GTH74" s="125"/>
      <c r="GTI74" s="125"/>
      <c r="GTJ74" s="125"/>
      <c r="GTK74" s="125"/>
      <c r="GTL74" s="125"/>
      <c r="GTM74" s="125"/>
      <c r="GTN74" s="125"/>
      <c r="GTO74" s="125"/>
      <c r="GTP74" s="125"/>
      <c r="GTQ74" s="125"/>
      <c r="GTR74" s="125"/>
      <c r="GTS74" s="125"/>
      <c r="GTT74" s="125"/>
      <c r="GTU74" s="125"/>
      <c r="GTV74" s="125"/>
      <c r="GTW74" s="125"/>
      <c r="GTX74" s="125"/>
      <c r="GTY74" s="125"/>
      <c r="GTZ74" s="125"/>
      <c r="GUA74" s="125"/>
      <c r="GUB74" s="125"/>
      <c r="GUC74" s="125"/>
      <c r="GUD74" s="125"/>
      <c r="GUE74" s="125"/>
      <c r="GUF74" s="125"/>
      <c r="GUG74" s="125"/>
      <c r="GUH74" s="125"/>
      <c r="GUI74" s="125"/>
      <c r="GUJ74" s="125"/>
      <c r="GUK74" s="125"/>
      <c r="GUL74" s="125"/>
      <c r="GUM74" s="125"/>
      <c r="GUN74" s="125"/>
      <c r="GUO74" s="125"/>
      <c r="GUP74" s="125"/>
      <c r="GUQ74" s="125"/>
      <c r="GUR74" s="125"/>
      <c r="GUS74" s="125"/>
      <c r="GUT74" s="125"/>
      <c r="GUU74" s="125"/>
      <c r="GUV74" s="125"/>
      <c r="GUW74" s="125"/>
      <c r="GUX74" s="125"/>
      <c r="GUY74" s="125"/>
      <c r="GUZ74" s="125"/>
      <c r="GVA74" s="125"/>
      <c r="GVB74" s="125"/>
      <c r="GVC74" s="125"/>
      <c r="GVD74" s="125"/>
      <c r="GVE74" s="125"/>
      <c r="GVF74" s="125"/>
      <c r="GVG74" s="125"/>
      <c r="GVH74" s="125"/>
      <c r="GVI74" s="125"/>
      <c r="GVJ74" s="125"/>
      <c r="GVK74" s="125"/>
      <c r="GVL74" s="125"/>
      <c r="GVM74" s="125"/>
      <c r="GVN74" s="125"/>
      <c r="GVO74" s="125"/>
      <c r="GVP74" s="125"/>
      <c r="GVQ74" s="125"/>
      <c r="GVR74" s="125"/>
      <c r="GVS74" s="125"/>
      <c r="GVT74" s="125"/>
      <c r="GVU74" s="125"/>
      <c r="GVV74" s="125"/>
      <c r="GVW74" s="125"/>
      <c r="GVX74" s="125"/>
      <c r="GVY74" s="125"/>
      <c r="GVZ74" s="125"/>
      <c r="GWA74" s="125"/>
      <c r="GWB74" s="125"/>
      <c r="GWC74" s="125"/>
      <c r="GWD74" s="125"/>
      <c r="GWE74" s="125"/>
      <c r="GWF74" s="125"/>
      <c r="GWG74" s="125"/>
      <c r="GWH74" s="125"/>
      <c r="GWI74" s="125"/>
      <c r="GWJ74" s="125"/>
      <c r="GWK74" s="125"/>
      <c r="GWL74" s="125"/>
      <c r="GWM74" s="125"/>
      <c r="GWN74" s="125"/>
      <c r="GWO74" s="125"/>
      <c r="GWP74" s="125"/>
      <c r="GWQ74" s="125"/>
      <c r="GWR74" s="125"/>
      <c r="GWS74" s="125"/>
      <c r="GWT74" s="125"/>
      <c r="GWU74" s="125"/>
      <c r="GWV74" s="125"/>
      <c r="GWW74" s="125"/>
      <c r="GWX74" s="125"/>
      <c r="GWY74" s="125"/>
      <c r="GWZ74" s="125"/>
      <c r="GXA74" s="125"/>
      <c r="GXB74" s="125"/>
      <c r="GXC74" s="125"/>
      <c r="GXD74" s="125"/>
      <c r="GXE74" s="125"/>
      <c r="GXF74" s="125"/>
      <c r="GXG74" s="125"/>
      <c r="GXH74" s="125"/>
      <c r="GXI74" s="125"/>
      <c r="GXJ74" s="125"/>
      <c r="GXK74" s="125"/>
      <c r="GXL74" s="125"/>
      <c r="GXM74" s="125"/>
      <c r="GXO74" s="125"/>
      <c r="GXP74" s="125"/>
      <c r="GXQ74" s="125"/>
      <c r="GXR74" s="125"/>
      <c r="GXS74" s="125"/>
      <c r="GXT74" s="125"/>
      <c r="GXU74" s="125"/>
      <c r="GXV74" s="125"/>
      <c r="GXW74" s="125"/>
      <c r="GXX74" s="125"/>
      <c r="GXY74" s="125"/>
      <c r="GXZ74" s="125"/>
      <c r="GYA74" s="125"/>
      <c r="GYB74" s="125"/>
      <c r="GYC74" s="125"/>
      <c r="GYD74" s="125"/>
      <c r="GYE74" s="125"/>
      <c r="GYF74" s="125"/>
      <c r="GYG74" s="125"/>
      <c r="GYH74" s="125"/>
      <c r="GYI74" s="125"/>
      <c r="GYJ74" s="125"/>
      <c r="GYK74" s="125"/>
      <c r="GYL74" s="125"/>
      <c r="GYM74" s="125"/>
      <c r="GYN74" s="125"/>
      <c r="GYO74" s="125"/>
      <c r="GYP74" s="125"/>
      <c r="GYQ74" s="125"/>
      <c r="GYR74" s="125"/>
      <c r="GYS74" s="125"/>
      <c r="GYT74" s="125"/>
      <c r="GYU74" s="125"/>
      <c r="GYV74" s="125"/>
      <c r="GYW74" s="125"/>
      <c r="GYX74" s="125"/>
      <c r="GYY74" s="125"/>
      <c r="GYZ74" s="125"/>
      <c r="GZA74" s="125"/>
      <c r="GZB74" s="125"/>
      <c r="GZC74" s="125"/>
      <c r="GZD74" s="125"/>
      <c r="GZE74" s="125"/>
      <c r="GZF74" s="125"/>
      <c r="GZG74" s="125"/>
      <c r="GZH74" s="125"/>
      <c r="GZI74" s="125"/>
      <c r="GZJ74" s="125"/>
      <c r="GZK74" s="125"/>
      <c r="GZL74" s="125"/>
      <c r="GZM74" s="125"/>
      <c r="GZN74" s="125"/>
      <c r="GZO74" s="125"/>
      <c r="GZP74" s="125"/>
      <c r="GZQ74" s="125"/>
      <c r="GZR74" s="125"/>
      <c r="GZS74" s="125"/>
      <c r="GZT74" s="125"/>
      <c r="GZU74" s="125"/>
      <c r="GZV74" s="125"/>
      <c r="GZW74" s="125"/>
      <c r="GZX74" s="125"/>
      <c r="GZY74" s="125"/>
      <c r="GZZ74" s="125"/>
      <c r="HAA74" s="125"/>
      <c r="HAB74" s="125"/>
      <c r="HAC74" s="125"/>
      <c r="HAD74" s="125"/>
      <c r="HAE74" s="125"/>
      <c r="HAF74" s="125"/>
      <c r="HAG74" s="125"/>
      <c r="HAH74" s="125"/>
      <c r="HAI74" s="125"/>
      <c r="HAJ74" s="125"/>
      <c r="HAK74" s="125"/>
      <c r="HAL74" s="125"/>
      <c r="HAM74" s="125"/>
      <c r="HAN74" s="125"/>
      <c r="HAO74" s="125"/>
      <c r="HAP74" s="125"/>
      <c r="HAQ74" s="125"/>
      <c r="HAR74" s="125"/>
      <c r="HAS74" s="125"/>
      <c r="HAT74" s="125"/>
      <c r="HAU74" s="125"/>
      <c r="HAV74" s="125"/>
      <c r="HAW74" s="125"/>
      <c r="HAX74" s="125"/>
      <c r="HAY74" s="125"/>
      <c r="HAZ74" s="125"/>
      <c r="HBA74" s="125"/>
      <c r="HBB74" s="125"/>
      <c r="HBC74" s="125"/>
      <c r="HBD74" s="125"/>
      <c r="HBE74" s="125"/>
      <c r="HBF74" s="125"/>
      <c r="HBG74" s="125"/>
      <c r="HBH74" s="125"/>
      <c r="HBI74" s="125"/>
      <c r="HBJ74" s="125"/>
      <c r="HBK74" s="125"/>
      <c r="HBL74" s="125"/>
      <c r="HBM74" s="125"/>
      <c r="HBN74" s="125"/>
      <c r="HBO74" s="125"/>
      <c r="HBP74" s="125"/>
      <c r="HBQ74" s="125"/>
      <c r="HBR74" s="125"/>
      <c r="HBS74" s="125"/>
      <c r="HBT74" s="125"/>
      <c r="HBU74" s="125"/>
      <c r="HBV74" s="125"/>
      <c r="HBW74" s="125"/>
      <c r="HBX74" s="125"/>
      <c r="HBY74" s="125"/>
      <c r="HBZ74" s="125"/>
      <c r="HCA74" s="125"/>
      <c r="HCB74" s="125"/>
      <c r="HCC74" s="125"/>
      <c r="HCD74" s="125"/>
      <c r="HCE74" s="125"/>
      <c r="HCF74" s="125"/>
      <c r="HCG74" s="125"/>
      <c r="HCH74" s="125"/>
      <c r="HCI74" s="125"/>
      <c r="HCJ74" s="125"/>
      <c r="HCK74" s="125"/>
      <c r="HCL74" s="125"/>
      <c r="HCM74" s="125"/>
      <c r="HCN74" s="125"/>
      <c r="HCO74" s="125"/>
      <c r="HCP74" s="125"/>
      <c r="HCQ74" s="125"/>
      <c r="HCR74" s="125"/>
      <c r="HCS74" s="125"/>
      <c r="HCT74" s="125"/>
      <c r="HCU74" s="125"/>
      <c r="HCV74" s="125"/>
      <c r="HCW74" s="125"/>
      <c r="HCX74" s="125"/>
      <c r="HCY74" s="125"/>
      <c r="HCZ74" s="125"/>
      <c r="HDA74" s="125"/>
      <c r="HDB74" s="125"/>
      <c r="HDC74" s="125"/>
      <c r="HDD74" s="125"/>
      <c r="HDE74" s="125"/>
      <c r="HDF74" s="125"/>
      <c r="HDG74" s="125"/>
      <c r="HDH74" s="125"/>
      <c r="HDI74" s="125"/>
      <c r="HDJ74" s="125"/>
      <c r="HDK74" s="125"/>
      <c r="HDL74" s="125"/>
      <c r="HDM74" s="125"/>
      <c r="HDN74" s="125"/>
      <c r="HDO74" s="125"/>
      <c r="HDP74" s="125"/>
      <c r="HDQ74" s="125"/>
      <c r="HDR74" s="125"/>
      <c r="HDS74" s="125"/>
      <c r="HDT74" s="125"/>
      <c r="HDU74" s="125"/>
      <c r="HDV74" s="125"/>
      <c r="HDW74" s="125"/>
      <c r="HDX74" s="125"/>
      <c r="HDY74" s="125"/>
      <c r="HDZ74" s="125"/>
      <c r="HEA74" s="125"/>
      <c r="HEB74" s="125"/>
      <c r="HEC74" s="125"/>
      <c r="HED74" s="125"/>
      <c r="HEE74" s="125"/>
      <c r="HEF74" s="125"/>
      <c r="HEG74" s="125"/>
      <c r="HEH74" s="125"/>
      <c r="HEI74" s="125"/>
      <c r="HEJ74" s="125"/>
      <c r="HEK74" s="125"/>
      <c r="HEL74" s="125"/>
      <c r="HEM74" s="125"/>
      <c r="HEN74" s="125"/>
      <c r="HEO74" s="125"/>
      <c r="HEP74" s="125"/>
      <c r="HEQ74" s="125"/>
      <c r="HER74" s="125"/>
      <c r="HES74" s="125"/>
      <c r="HET74" s="125"/>
      <c r="HEU74" s="125"/>
      <c r="HEV74" s="125"/>
      <c r="HEW74" s="125"/>
      <c r="HEX74" s="125"/>
      <c r="HEY74" s="125"/>
      <c r="HEZ74" s="125"/>
      <c r="HFA74" s="125"/>
      <c r="HFB74" s="125"/>
      <c r="HFC74" s="125"/>
      <c r="HFD74" s="125"/>
      <c r="HFE74" s="125"/>
      <c r="HFF74" s="125"/>
      <c r="HFG74" s="125"/>
      <c r="HFH74" s="125"/>
      <c r="HFI74" s="125"/>
      <c r="HFJ74" s="125"/>
      <c r="HFK74" s="125"/>
      <c r="HFL74" s="125"/>
      <c r="HFM74" s="125"/>
      <c r="HFN74" s="125"/>
      <c r="HFO74" s="125"/>
      <c r="HFP74" s="125"/>
      <c r="HFQ74" s="125"/>
      <c r="HFR74" s="125"/>
      <c r="HFS74" s="125"/>
      <c r="HFT74" s="125"/>
      <c r="HFU74" s="125"/>
      <c r="HFV74" s="125"/>
      <c r="HFW74" s="125"/>
      <c r="HFX74" s="125"/>
      <c r="HFY74" s="125"/>
      <c r="HFZ74" s="125"/>
      <c r="HGA74" s="125"/>
      <c r="HGB74" s="125"/>
      <c r="HGC74" s="125"/>
      <c r="HGD74" s="125"/>
      <c r="HGE74" s="125"/>
      <c r="HGF74" s="125"/>
      <c r="HGG74" s="125"/>
      <c r="HGH74" s="125"/>
      <c r="HGI74" s="125"/>
      <c r="HGJ74" s="125"/>
      <c r="HGK74" s="125"/>
      <c r="HGL74" s="125"/>
      <c r="HGM74" s="125"/>
      <c r="HGN74" s="125"/>
      <c r="HGO74" s="125"/>
      <c r="HGP74" s="125"/>
      <c r="HGQ74" s="125"/>
      <c r="HGR74" s="125"/>
      <c r="HGS74" s="125"/>
      <c r="HGT74" s="125"/>
      <c r="HGU74" s="125"/>
      <c r="HGV74" s="125"/>
      <c r="HGW74" s="125"/>
      <c r="HGX74" s="125"/>
      <c r="HGY74" s="125"/>
      <c r="HGZ74" s="125"/>
      <c r="HHA74" s="125"/>
      <c r="HHB74" s="125"/>
      <c r="HHC74" s="125"/>
      <c r="HHD74" s="125"/>
      <c r="HHE74" s="125"/>
      <c r="HHF74" s="125"/>
      <c r="HHG74" s="125"/>
      <c r="HHH74" s="125"/>
      <c r="HHI74" s="125"/>
      <c r="HHK74" s="125"/>
      <c r="HHL74" s="125"/>
      <c r="HHM74" s="125"/>
      <c r="HHN74" s="125"/>
      <c r="HHO74" s="125"/>
      <c r="HHP74" s="125"/>
      <c r="HHQ74" s="125"/>
      <c r="HHR74" s="125"/>
      <c r="HHS74" s="125"/>
      <c r="HHT74" s="125"/>
      <c r="HHU74" s="125"/>
      <c r="HHV74" s="125"/>
      <c r="HHW74" s="125"/>
      <c r="HHX74" s="125"/>
      <c r="HHY74" s="125"/>
      <c r="HHZ74" s="125"/>
      <c r="HIA74" s="125"/>
      <c r="HIB74" s="125"/>
      <c r="HIC74" s="125"/>
      <c r="HID74" s="125"/>
      <c r="HIE74" s="125"/>
      <c r="HIF74" s="125"/>
      <c r="HIG74" s="125"/>
      <c r="HIH74" s="125"/>
      <c r="HII74" s="125"/>
      <c r="HIJ74" s="125"/>
      <c r="HIK74" s="125"/>
      <c r="HIL74" s="125"/>
      <c r="HIM74" s="125"/>
      <c r="HIN74" s="125"/>
      <c r="HIO74" s="125"/>
      <c r="HIP74" s="125"/>
      <c r="HIQ74" s="125"/>
      <c r="HIR74" s="125"/>
      <c r="HIS74" s="125"/>
      <c r="HIT74" s="125"/>
      <c r="HIU74" s="125"/>
      <c r="HIV74" s="125"/>
      <c r="HIW74" s="125"/>
      <c r="HIX74" s="125"/>
      <c r="HIY74" s="125"/>
      <c r="HIZ74" s="125"/>
      <c r="HJA74" s="125"/>
      <c r="HJB74" s="125"/>
      <c r="HJC74" s="125"/>
      <c r="HJD74" s="125"/>
      <c r="HJE74" s="125"/>
      <c r="HJF74" s="125"/>
      <c r="HJG74" s="125"/>
      <c r="HJH74" s="125"/>
      <c r="HJI74" s="125"/>
      <c r="HJJ74" s="125"/>
      <c r="HJK74" s="125"/>
      <c r="HJL74" s="125"/>
      <c r="HJM74" s="125"/>
      <c r="HJN74" s="125"/>
      <c r="HJO74" s="125"/>
      <c r="HJP74" s="125"/>
      <c r="HJQ74" s="125"/>
      <c r="HJR74" s="125"/>
      <c r="HJS74" s="125"/>
      <c r="HJT74" s="125"/>
      <c r="HJU74" s="125"/>
      <c r="HJV74" s="125"/>
      <c r="HJW74" s="125"/>
      <c r="HJX74" s="125"/>
      <c r="HJY74" s="125"/>
      <c r="HJZ74" s="125"/>
      <c r="HKA74" s="125"/>
      <c r="HKB74" s="125"/>
      <c r="HKC74" s="125"/>
      <c r="HKD74" s="125"/>
      <c r="HKE74" s="125"/>
      <c r="HKF74" s="125"/>
      <c r="HKG74" s="125"/>
      <c r="HKH74" s="125"/>
      <c r="HKI74" s="125"/>
      <c r="HKJ74" s="125"/>
      <c r="HKK74" s="125"/>
      <c r="HKL74" s="125"/>
      <c r="HKM74" s="125"/>
      <c r="HKN74" s="125"/>
      <c r="HKO74" s="125"/>
      <c r="HKP74" s="125"/>
      <c r="HKQ74" s="125"/>
      <c r="HKR74" s="125"/>
      <c r="HKS74" s="125"/>
      <c r="HKT74" s="125"/>
      <c r="HKU74" s="125"/>
      <c r="HKV74" s="125"/>
      <c r="HKW74" s="125"/>
      <c r="HKX74" s="125"/>
      <c r="HKY74" s="125"/>
      <c r="HKZ74" s="125"/>
      <c r="HLA74" s="125"/>
      <c r="HLB74" s="125"/>
      <c r="HLC74" s="125"/>
      <c r="HLD74" s="125"/>
      <c r="HLE74" s="125"/>
      <c r="HLF74" s="125"/>
      <c r="HLG74" s="125"/>
      <c r="HLH74" s="125"/>
      <c r="HLI74" s="125"/>
      <c r="HLJ74" s="125"/>
      <c r="HLK74" s="125"/>
      <c r="HLL74" s="125"/>
      <c r="HLM74" s="125"/>
      <c r="HLN74" s="125"/>
      <c r="HLO74" s="125"/>
      <c r="HLP74" s="125"/>
      <c r="HLQ74" s="125"/>
      <c r="HLR74" s="125"/>
      <c r="HLS74" s="125"/>
      <c r="HLT74" s="125"/>
      <c r="HLU74" s="125"/>
      <c r="HLV74" s="125"/>
      <c r="HLW74" s="125"/>
      <c r="HLX74" s="125"/>
      <c r="HLY74" s="125"/>
      <c r="HLZ74" s="125"/>
      <c r="HMA74" s="125"/>
      <c r="HMB74" s="125"/>
      <c r="HMC74" s="125"/>
      <c r="HMD74" s="125"/>
      <c r="HME74" s="125"/>
      <c r="HMF74" s="125"/>
      <c r="HMG74" s="125"/>
      <c r="HMH74" s="125"/>
      <c r="HMI74" s="125"/>
      <c r="HMJ74" s="125"/>
      <c r="HMK74" s="125"/>
      <c r="HML74" s="125"/>
      <c r="HMM74" s="125"/>
      <c r="HMN74" s="125"/>
      <c r="HMO74" s="125"/>
      <c r="HMP74" s="125"/>
      <c r="HMQ74" s="125"/>
      <c r="HMR74" s="125"/>
      <c r="HMS74" s="125"/>
      <c r="HMT74" s="125"/>
      <c r="HMU74" s="125"/>
      <c r="HMV74" s="125"/>
      <c r="HMW74" s="125"/>
      <c r="HMX74" s="125"/>
      <c r="HMY74" s="125"/>
      <c r="HMZ74" s="125"/>
      <c r="HNA74" s="125"/>
      <c r="HNB74" s="125"/>
      <c r="HNC74" s="125"/>
      <c r="HND74" s="125"/>
      <c r="HNE74" s="125"/>
      <c r="HNF74" s="125"/>
      <c r="HNG74" s="125"/>
      <c r="HNH74" s="125"/>
      <c r="HNI74" s="125"/>
      <c r="HNJ74" s="125"/>
      <c r="HNK74" s="125"/>
      <c r="HNL74" s="125"/>
      <c r="HNM74" s="125"/>
      <c r="HNN74" s="125"/>
      <c r="HNO74" s="125"/>
      <c r="HNP74" s="125"/>
      <c r="HNQ74" s="125"/>
      <c r="HNR74" s="125"/>
      <c r="HNS74" s="125"/>
      <c r="HNT74" s="125"/>
      <c r="HNU74" s="125"/>
      <c r="HNV74" s="125"/>
      <c r="HNW74" s="125"/>
      <c r="HNX74" s="125"/>
      <c r="HNY74" s="125"/>
      <c r="HNZ74" s="125"/>
      <c r="HOA74" s="125"/>
      <c r="HOB74" s="125"/>
      <c r="HOC74" s="125"/>
      <c r="HOD74" s="125"/>
      <c r="HOE74" s="125"/>
      <c r="HOF74" s="125"/>
      <c r="HOG74" s="125"/>
      <c r="HOH74" s="125"/>
      <c r="HOI74" s="125"/>
      <c r="HOJ74" s="125"/>
      <c r="HOK74" s="125"/>
      <c r="HOL74" s="125"/>
      <c r="HOM74" s="125"/>
      <c r="HON74" s="125"/>
      <c r="HOO74" s="125"/>
      <c r="HOP74" s="125"/>
      <c r="HOQ74" s="125"/>
      <c r="HOR74" s="125"/>
      <c r="HOS74" s="125"/>
      <c r="HOT74" s="125"/>
      <c r="HOU74" s="125"/>
      <c r="HOV74" s="125"/>
      <c r="HOW74" s="125"/>
      <c r="HOX74" s="125"/>
      <c r="HOY74" s="125"/>
      <c r="HOZ74" s="125"/>
      <c r="HPA74" s="125"/>
      <c r="HPB74" s="125"/>
      <c r="HPC74" s="125"/>
      <c r="HPD74" s="125"/>
      <c r="HPE74" s="125"/>
      <c r="HPF74" s="125"/>
      <c r="HPG74" s="125"/>
      <c r="HPH74" s="125"/>
      <c r="HPI74" s="125"/>
      <c r="HPJ74" s="125"/>
      <c r="HPK74" s="125"/>
      <c r="HPL74" s="125"/>
      <c r="HPM74" s="125"/>
      <c r="HPN74" s="125"/>
      <c r="HPO74" s="125"/>
      <c r="HPP74" s="125"/>
      <c r="HPQ74" s="125"/>
      <c r="HPR74" s="125"/>
      <c r="HPS74" s="125"/>
      <c r="HPT74" s="125"/>
      <c r="HPU74" s="125"/>
      <c r="HPV74" s="125"/>
      <c r="HPW74" s="125"/>
      <c r="HPX74" s="125"/>
      <c r="HPY74" s="125"/>
      <c r="HPZ74" s="125"/>
      <c r="HQA74" s="125"/>
      <c r="HQB74" s="125"/>
      <c r="HQC74" s="125"/>
      <c r="HQD74" s="125"/>
      <c r="HQE74" s="125"/>
      <c r="HQF74" s="125"/>
      <c r="HQG74" s="125"/>
      <c r="HQH74" s="125"/>
      <c r="HQI74" s="125"/>
      <c r="HQJ74" s="125"/>
      <c r="HQK74" s="125"/>
      <c r="HQL74" s="125"/>
      <c r="HQM74" s="125"/>
      <c r="HQN74" s="125"/>
      <c r="HQO74" s="125"/>
      <c r="HQP74" s="125"/>
      <c r="HQQ74" s="125"/>
      <c r="HQR74" s="125"/>
      <c r="HQS74" s="125"/>
      <c r="HQT74" s="125"/>
      <c r="HQU74" s="125"/>
      <c r="HQV74" s="125"/>
      <c r="HQW74" s="125"/>
      <c r="HQX74" s="125"/>
      <c r="HQY74" s="125"/>
      <c r="HQZ74" s="125"/>
      <c r="HRA74" s="125"/>
      <c r="HRB74" s="125"/>
      <c r="HRC74" s="125"/>
      <c r="HRD74" s="125"/>
      <c r="HRE74" s="125"/>
      <c r="HRG74" s="125"/>
      <c r="HRH74" s="125"/>
      <c r="HRI74" s="125"/>
      <c r="HRJ74" s="125"/>
      <c r="HRK74" s="125"/>
      <c r="HRL74" s="125"/>
      <c r="HRM74" s="125"/>
      <c r="HRN74" s="125"/>
      <c r="HRO74" s="125"/>
      <c r="HRP74" s="125"/>
      <c r="HRQ74" s="125"/>
      <c r="HRR74" s="125"/>
      <c r="HRS74" s="125"/>
      <c r="HRT74" s="125"/>
      <c r="HRU74" s="125"/>
      <c r="HRV74" s="125"/>
      <c r="HRW74" s="125"/>
      <c r="HRX74" s="125"/>
      <c r="HRY74" s="125"/>
      <c r="HRZ74" s="125"/>
      <c r="HSA74" s="125"/>
      <c r="HSB74" s="125"/>
      <c r="HSC74" s="125"/>
      <c r="HSD74" s="125"/>
      <c r="HSE74" s="125"/>
      <c r="HSF74" s="125"/>
      <c r="HSG74" s="125"/>
      <c r="HSH74" s="125"/>
      <c r="HSI74" s="125"/>
      <c r="HSJ74" s="125"/>
      <c r="HSK74" s="125"/>
      <c r="HSL74" s="125"/>
      <c r="HSM74" s="125"/>
      <c r="HSN74" s="125"/>
      <c r="HSO74" s="125"/>
      <c r="HSP74" s="125"/>
      <c r="HSQ74" s="125"/>
      <c r="HSR74" s="125"/>
      <c r="HSS74" s="125"/>
      <c r="HST74" s="125"/>
      <c r="HSU74" s="125"/>
      <c r="HSV74" s="125"/>
      <c r="HSW74" s="125"/>
      <c r="HSX74" s="125"/>
      <c r="HSY74" s="125"/>
      <c r="HSZ74" s="125"/>
      <c r="HTA74" s="125"/>
      <c r="HTB74" s="125"/>
      <c r="HTC74" s="125"/>
      <c r="HTD74" s="125"/>
      <c r="HTE74" s="125"/>
      <c r="HTF74" s="125"/>
      <c r="HTG74" s="125"/>
      <c r="HTH74" s="125"/>
      <c r="HTI74" s="125"/>
      <c r="HTJ74" s="125"/>
      <c r="HTK74" s="125"/>
      <c r="HTL74" s="125"/>
      <c r="HTM74" s="125"/>
      <c r="HTN74" s="125"/>
      <c r="HTO74" s="125"/>
      <c r="HTP74" s="125"/>
      <c r="HTQ74" s="125"/>
      <c r="HTR74" s="125"/>
      <c r="HTS74" s="125"/>
      <c r="HTT74" s="125"/>
      <c r="HTU74" s="125"/>
      <c r="HTV74" s="125"/>
      <c r="HTW74" s="125"/>
      <c r="HTX74" s="125"/>
      <c r="HTY74" s="125"/>
      <c r="HTZ74" s="125"/>
      <c r="HUA74" s="125"/>
      <c r="HUB74" s="125"/>
      <c r="HUC74" s="125"/>
      <c r="HUD74" s="125"/>
      <c r="HUE74" s="125"/>
      <c r="HUF74" s="125"/>
      <c r="HUG74" s="125"/>
      <c r="HUH74" s="125"/>
      <c r="HUI74" s="125"/>
      <c r="HUJ74" s="125"/>
      <c r="HUK74" s="125"/>
      <c r="HUL74" s="125"/>
      <c r="HUM74" s="125"/>
      <c r="HUN74" s="125"/>
      <c r="HUO74" s="125"/>
      <c r="HUP74" s="125"/>
      <c r="HUQ74" s="125"/>
      <c r="HUR74" s="125"/>
      <c r="HUS74" s="125"/>
      <c r="HUT74" s="125"/>
      <c r="HUU74" s="125"/>
      <c r="HUV74" s="125"/>
      <c r="HUW74" s="125"/>
      <c r="HUX74" s="125"/>
      <c r="HUY74" s="125"/>
      <c r="HUZ74" s="125"/>
      <c r="HVA74" s="125"/>
      <c r="HVB74" s="125"/>
      <c r="HVC74" s="125"/>
      <c r="HVD74" s="125"/>
      <c r="HVE74" s="125"/>
      <c r="HVF74" s="125"/>
      <c r="HVG74" s="125"/>
      <c r="HVH74" s="125"/>
      <c r="HVI74" s="125"/>
      <c r="HVJ74" s="125"/>
      <c r="HVK74" s="125"/>
      <c r="HVL74" s="125"/>
      <c r="HVM74" s="125"/>
      <c r="HVN74" s="125"/>
      <c r="HVO74" s="125"/>
      <c r="HVP74" s="125"/>
      <c r="HVQ74" s="125"/>
      <c r="HVR74" s="125"/>
      <c r="HVS74" s="125"/>
      <c r="HVT74" s="125"/>
      <c r="HVU74" s="125"/>
      <c r="HVV74" s="125"/>
      <c r="HVW74" s="125"/>
      <c r="HVX74" s="125"/>
      <c r="HVY74" s="125"/>
      <c r="HVZ74" s="125"/>
      <c r="HWA74" s="125"/>
      <c r="HWB74" s="125"/>
      <c r="HWC74" s="125"/>
      <c r="HWD74" s="125"/>
      <c r="HWE74" s="125"/>
      <c r="HWF74" s="125"/>
      <c r="HWG74" s="125"/>
      <c r="HWH74" s="125"/>
      <c r="HWI74" s="125"/>
      <c r="HWJ74" s="125"/>
      <c r="HWK74" s="125"/>
      <c r="HWL74" s="125"/>
      <c r="HWM74" s="125"/>
      <c r="HWN74" s="125"/>
      <c r="HWO74" s="125"/>
      <c r="HWP74" s="125"/>
      <c r="HWQ74" s="125"/>
      <c r="HWR74" s="125"/>
      <c r="HWS74" s="125"/>
      <c r="HWT74" s="125"/>
      <c r="HWU74" s="125"/>
      <c r="HWV74" s="125"/>
      <c r="HWW74" s="125"/>
      <c r="HWX74" s="125"/>
      <c r="HWY74" s="125"/>
      <c r="HWZ74" s="125"/>
      <c r="HXA74" s="125"/>
      <c r="HXB74" s="125"/>
      <c r="HXC74" s="125"/>
      <c r="HXD74" s="125"/>
      <c r="HXE74" s="125"/>
      <c r="HXF74" s="125"/>
      <c r="HXG74" s="125"/>
      <c r="HXH74" s="125"/>
      <c r="HXI74" s="125"/>
      <c r="HXJ74" s="125"/>
      <c r="HXK74" s="125"/>
      <c r="HXL74" s="125"/>
      <c r="HXM74" s="125"/>
      <c r="HXN74" s="125"/>
      <c r="HXO74" s="125"/>
      <c r="HXP74" s="125"/>
      <c r="HXQ74" s="125"/>
      <c r="HXR74" s="125"/>
      <c r="HXS74" s="125"/>
      <c r="HXT74" s="125"/>
      <c r="HXU74" s="125"/>
      <c r="HXV74" s="125"/>
      <c r="HXW74" s="125"/>
      <c r="HXX74" s="125"/>
      <c r="HXY74" s="125"/>
      <c r="HXZ74" s="125"/>
      <c r="HYA74" s="125"/>
      <c r="HYB74" s="125"/>
      <c r="HYC74" s="125"/>
      <c r="HYD74" s="125"/>
      <c r="HYE74" s="125"/>
      <c r="HYF74" s="125"/>
      <c r="HYG74" s="125"/>
      <c r="HYH74" s="125"/>
      <c r="HYI74" s="125"/>
      <c r="HYJ74" s="125"/>
      <c r="HYK74" s="125"/>
      <c r="HYL74" s="125"/>
      <c r="HYM74" s="125"/>
      <c r="HYN74" s="125"/>
      <c r="HYO74" s="125"/>
      <c r="HYP74" s="125"/>
      <c r="HYQ74" s="125"/>
      <c r="HYR74" s="125"/>
      <c r="HYS74" s="125"/>
      <c r="HYT74" s="125"/>
      <c r="HYU74" s="125"/>
      <c r="HYV74" s="125"/>
      <c r="HYW74" s="125"/>
      <c r="HYX74" s="125"/>
      <c r="HYY74" s="125"/>
      <c r="HYZ74" s="125"/>
      <c r="HZA74" s="125"/>
      <c r="HZB74" s="125"/>
      <c r="HZC74" s="125"/>
      <c r="HZD74" s="125"/>
      <c r="HZE74" s="125"/>
      <c r="HZF74" s="125"/>
      <c r="HZG74" s="125"/>
      <c r="HZH74" s="125"/>
      <c r="HZI74" s="125"/>
      <c r="HZJ74" s="125"/>
      <c r="HZK74" s="125"/>
      <c r="HZL74" s="125"/>
      <c r="HZM74" s="125"/>
      <c r="HZN74" s="125"/>
      <c r="HZO74" s="125"/>
      <c r="HZP74" s="125"/>
      <c r="HZQ74" s="125"/>
      <c r="HZR74" s="125"/>
      <c r="HZS74" s="125"/>
      <c r="HZT74" s="125"/>
      <c r="HZU74" s="125"/>
      <c r="HZV74" s="125"/>
      <c r="HZW74" s="125"/>
      <c r="HZX74" s="125"/>
      <c r="HZY74" s="125"/>
      <c r="HZZ74" s="125"/>
      <c r="IAA74" s="125"/>
      <c r="IAB74" s="125"/>
      <c r="IAC74" s="125"/>
      <c r="IAD74" s="125"/>
      <c r="IAE74" s="125"/>
      <c r="IAF74" s="125"/>
      <c r="IAG74" s="125"/>
      <c r="IAH74" s="125"/>
      <c r="IAI74" s="125"/>
      <c r="IAJ74" s="125"/>
      <c r="IAK74" s="125"/>
      <c r="IAL74" s="125"/>
      <c r="IAM74" s="125"/>
      <c r="IAN74" s="125"/>
      <c r="IAO74" s="125"/>
      <c r="IAP74" s="125"/>
      <c r="IAQ74" s="125"/>
      <c r="IAR74" s="125"/>
      <c r="IAS74" s="125"/>
      <c r="IAT74" s="125"/>
      <c r="IAU74" s="125"/>
      <c r="IAV74" s="125"/>
      <c r="IAW74" s="125"/>
      <c r="IAX74" s="125"/>
      <c r="IAY74" s="125"/>
      <c r="IAZ74" s="125"/>
      <c r="IBA74" s="125"/>
      <c r="IBC74" s="125"/>
      <c r="IBD74" s="125"/>
      <c r="IBE74" s="125"/>
      <c r="IBF74" s="125"/>
      <c r="IBG74" s="125"/>
      <c r="IBH74" s="125"/>
      <c r="IBI74" s="125"/>
      <c r="IBJ74" s="125"/>
      <c r="IBK74" s="125"/>
      <c r="IBL74" s="125"/>
      <c r="IBM74" s="125"/>
      <c r="IBN74" s="125"/>
      <c r="IBO74" s="125"/>
      <c r="IBP74" s="125"/>
      <c r="IBQ74" s="125"/>
      <c r="IBR74" s="125"/>
      <c r="IBS74" s="125"/>
      <c r="IBT74" s="125"/>
      <c r="IBU74" s="125"/>
      <c r="IBV74" s="125"/>
      <c r="IBW74" s="125"/>
      <c r="IBX74" s="125"/>
      <c r="IBY74" s="125"/>
      <c r="IBZ74" s="125"/>
      <c r="ICA74" s="125"/>
      <c r="ICB74" s="125"/>
      <c r="ICC74" s="125"/>
      <c r="ICD74" s="125"/>
      <c r="ICE74" s="125"/>
      <c r="ICF74" s="125"/>
      <c r="ICG74" s="125"/>
      <c r="ICH74" s="125"/>
      <c r="ICI74" s="125"/>
      <c r="ICJ74" s="125"/>
      <c r="ICK74" s="125"/>
      <c r="ICL74" s="125"/>
      <c r="ICM74" s="125"/>
      <c r="ICN74" s="125"/>
      <c r="ICO74" s="125"/>
      <c r="ICP74" s="125"/>
      <c r="ICQ74" s="125"/>
      <c r="ICR74" s="125"/>
      <c r="ICS74" s="125"/>
      <c r="ICT74" s="125"/>
      <c r="ICU74" s="125"/>
      <c r="ICV74" s="125"/>
      <c r="ICW74" s="125"/>
      <c r="ICX74" s="125"/>
      <c r="ICY74" s="125"/>
      <c r="ICZ74" s="125"/>
      <c r="IDA74" s="125"/>
      <c r="IDB74" s="125"/>
      <c r="IDC74" s="125"/>
      <c r="IDD74" s="125"/>
      <c r="IDE74" s="125"/>
      <c r="IDF74" s="125"/>
      <c r="IDG74" s="125"/>
      <c r="IDH74" s="125"/>
      <c r="IDI74" s="125"/>
      <c r="IDJ74" s="125"/>
      <c r="IDK74" s="125"/>
      <c r="IDL74" s="125"/>
      <c r="IDM74" s="125"/>
      <c r="IDN74" s="125"/>
      <c r="IDO74" s="125"/>
      <c r="IDP74" s="125"/>
      <c r="IDQ74" s="125"/>
      <c r="IDR74" s="125"/>
      <c r="IDS74" s="125"/>
      <c r="IDT74" s="125"/>
      <c r="IDU74" s="125"/>
      <c r="IDV74" s="125"/>
      <c r="IDW74" s="125"/>
      <c r="IDX74" s="125"/>
      <c r="IDY74" s="125"/>
      <c r="IDZ74" s="125"/>
      <c r="IEA74" s="125"/>
      <c r="IEB74" s="125"/>
      <c r="IEC74" s="125"/>
      <c r="IED74" s="125"/>
      <c r="IEE74" s="125"/>
      <c r="IEF74" s="125"/>
      <c r="IEG74" s="125"/>
      <c r="IEH74" s="125"/>
      <c r="IEI74" s="125"/>
      <c r="IEJ74" s="125"/>
      <c r="IEK74" s="125"/>
      <c r="IEL74" s="125"/>
      <c r="IEM74" s="125"/>
      <c r="IEN74" s="125"/>
      <c r="IEO74" s="125"/>
      <c r="IEP74" s="125"/>
      <c r="IEQ74" s="125"/>
      <c r="IER74" s="125"/>
      <c r="IES74" s="125"/>
      <c r="IET74" s="125"/>
      <c r="IEU74" s="125"/>
      <c r="IEV74" s="125"/>
      <c r="IEW74" s="125"/>
      <c r="IEX74" s="125"/>
      <c r="IEY74" s="125"/>
      <c r="IEZ74" s="125"/>
      <c r="IFA74" s="125"/>
      <c r="IFB74" s="125"/>
      <c r="IFC74" s="125"/>
      <c r="IFD74" s="125"/>
      <c r="IFE74" s="125"/>
      <c r="IFF74" s="125"/>
      <c r="IFG74" s="125"/>
      <c r="IFH74" s="125"/>
      <c r="IFI74" s="125"/>
      <c r="IFJ74" s="125"/>
      <c r="IFK74" s="125"/>
      <c r="IFL74" s="125"/>
      <c r="IFM74" s="125"/>
      <c r="IFN74" s="125"/>
      <c r="IFO74" s="125"/>
      <c r="IFP74" s="125"/>
      <c r="IFQ74" s="125"/>
      <c r="IFR74" s="125"/>
      <c r="IFS74" s="125"/>
      <c r="IFT74" s="125"/>
      <c r="IFU74" s="125"/>
      <c r="IFV74" s="125"/>
      <c r="IFW74" s="125"/>
      <c r="IFX74" s="125"/>
      <c r="IFY74" s="125"/>
      <c r="IFZ74" s="125"/>
      <c r="IGA74" s="125"/>
      <c r="IGB74" s="125"/>
      <c r="IGC74" s="125"/>
      <c r="IGD74" s="125"/>
      <c r="IGE74" s="125"/>
      <c r="IGF74" s="125"/>
      <c r="IGG74" s="125"/>
      <c r="IGH74" s="125"/>
      <c r="IGI74" s="125"/>
      <c r="IGJ74" s="125"/>
      <c r="IGK74" s="125"/>
      <c r="IGL74" s="125"/>
      <c r="IGM74" s="125"/>
      <c r="IGN74" s="125"/>
      <c r="IGO74" s="125"/>
      <c r="IGP74" s="125"/>
      <c r="IGQ74" s="125"/>
      <c r="IGR74" s="125"/>
      <c r="IGS74" s="125"/>
      <c r="IGT74" s="125"/>
      <c r="IGU74" s="125"/>
      <c r="IGV74" s="125"/>
      <c r="IGW74" s="125"/>
      <c r="IGX74" s="125"/>
      <c r="IGY74" s="125"/>
      <c r="IGZ74" s="125"/>
      <c r="IHA74" s="125"/>
      <c r="IHB74" s="125"/>
      <c r="IHC74" s="125"/>
      <c r="IHD74" s="125"/>
      <c r="IHE74" s="125"/>
      <c r="IHF74" s="125"/>
      <c r="IHG74" s="125"/>
      <c r="IHH74" s="125"/>
      <c r="IHI74" s="125"/>
      <c r="IHJ74" s="125"/>
      <c r="IHK74" s="125"/>
      <c r="IHL74" s="125"/>
      <c r="IHM74" s="125"/>
      <c r="IHN74" s="125"/>
      <c r="IHO74" s="125"/>
      <c r="IHP74" s="125"/>
      <c r="IHQ74" s="125"/>
      <c r="IHR74" s="125"/>
      <c r="IHS74" s="125"/>
      <c r="IHT74" s="125"/>
      <c r="IHU74" s="125"/>
      <c r="IHV74" s="125"/>
      <c r="IHW74" s="125"/>
      <c r="IHX74" s="125"/>
      <c r="IHY74" s="125"/>
      <c r="IHZ74" s="125"/>
      <c r="IIA74" s="125"/>
      <c r="IIB74" s="125"/>
      <c r="IIC74" s="125"/>
      <c r="IID74" s="125"/>
      <c r="IIE74" s="125"/>
      <c r="IIF74" s="125"/>
      <c r="IIG74" s="125"/>
      <c r="IIH74" s="125"/>
      <c r="III74" s="125"/>
      <c r="IIJ74" s="125"/>
      <c r="IIK74" s="125"/>
      <c r="IIL74" s="125"/>
      <c r="IIM74" s="125"/>
      <c r="IIN74" s="125"/>
      <c r="IIO74" s="125"/>
      <c r="IIP74" s="125"/>
      <c r="IIQ74" s="125"/>
      <c r="IIR74" s="125"/>
      <c r="IIS74" s="125"/>
      <c r="IIT74" s="125"/>
      <c r="IIU74" s="125"/>
      <c r="IIV74" s="125"/>
      <c r="IIW74" s="125"/>
      <c r="IIX74" s="125"/>
      <c r="IIY74" s="125"/>
      <c r="IIZ74" s="125"/>
      <c r="IJA74" s="125"/>
      <c r="IJB74" s="125"/>
      <c r="IJC74" s="125"/>
      <c r="IJD74" s="125"/>
      <c r="IJE74" s="125"/>
      <c r="IJF74" s="125"/>
      <c r="IJG74" s="125"/>
      <c r="IJH74" s="125"/>
      <c r="IJI74" s="125"/>
      <c r="IJJ74" s="125"/>
      <c r="IJK74" s="125"/>
      <c r="IJL74" s="125"/>
      <c r="IJM74" s="125"/>
      <c r="IJN74" s="125"/>
      <c r="IJO74" s="125"/>
      <c r="IJP74" s="125"/>
      <c r="IJQ74" s="125"/>
      <c r="IJR74" s="125"/>
      <c r="IJS74" s="125"/>
      <c r="IJT74" s="125"/>
      <c r="IJU74" s="125"/>
      <c r="IJV74" s="125"/>
      <c r="IJW74" s="125"/>
      <c r="IJX74" s="125"/>
      <c r="IJY74" s="125"/>
      <c r="IJZ74" s="125"/>
      <c r="IKA74" s="125"/>
      <c r="IKB74" s="125"/>
      <c r="IKC74" s="125"/>
      <c r="IKD74" s="125"/>
      <c r="IKE74" s="125"/>
      <c r="IKF74" s="125"/>
      <c r="IKG74" s="125"/>
      <c r="IKH74" s="125"/>
      <c r="IKI74" s="125"/>
      <c r="IKJ74" s="125"/>
      <c r="IKK74" s="125"/>
      <c r="IKL74" s="125"/>
      <c r="IKM74" s="125"/>
      <c r="IKN74" s="125"/>
      <c r="IKO74" s="125"/>
      <c r="IKP74" s="125"/>
      <c r="IKQ74" s="125"/>
      <c r="IKR74" s="125"/>
      <c r="IKS74" s="125"/>
      <c r="IKT74" s="125"/>
      <c r="IKU74" s="125"/>
      <c r="IKV74" s="125"/>
      <c r="IKW74" s="125"/>
      <c r="IKY74" s="125"/>
      <c r="IKZ74" s="125"/>
      <c r="ILA74" s="125"/>
      <c r="ILB74" s="125"/>
      <c r="ILC74" s="125"/>
      <c r="ILD74" s="125"/>
      <c r="ILE74" s="125"/>
      <c r="ILF74" s="125"/>
      <c r="ILG74" s="125"/>
      <c r="ILH74" s="125"/>
      <c r="ILI74" s="125"/>
      <c r="ILJ74" s="125"/>
      <c r="ILK74" s="125"/>
      <c r="ILL74" s="125"/>
      <c r="ILM74" s="125"/>
      <c r="ILN74" s="125"/>
      <c r="ILO74" s="125"/>
      <c r="ILP74" s="125"/>
      <c r="ILQ74" s="125"/>
      <c r="ILR74" s="125"/>
      <c r="ILS74" s="125"/>
      <c r="ILT74" s="125"/>
      <c r="ILU74" s="125"/>
      <c r="ILV74" s="125"/>
      <c r="ILW74" s="125"/>
      <c r="ILX74" s="125"/>
      <c r="ILY74" s="125"/>
      <c r="ILZ74" s="125"/>
      <c r="IMA74" s="125"/>
      <c r="IMB74" s="125"/>
      <c r="IMC74" s="125"/>
      <c r="IMD74" s="125"/>
      <c r="IME74" s="125"/>
      <c r="IMF74" s="125"/>
      <c r="IMG74" s="125"/>
      <c r="IMH74" s="125"/>
      <c r="IMI74" s="125"/>
      <c r="IMJ74" s="125"/>
      <c r="IMK74" s="125"/>
      <c r="IML74" s="125"/>
      <c r="IMM74" s="125"/>
      <c r="IMN74" s="125"/>
      <c r="IMO74" s="125"/>
      <c r="IMP74" s="125"/>
      <c r="IMQ74" s="125"/>
      <c r="IMR74" s="125"/>
      <c r="IMS74" s="125"/>
      <c r="IMT74" s="125"/>
      <c r="IMU74" s="125"/>
      <c r="IMV74" s="125"/>
      <c r="IMW74" s="125"/>
      <c r="IMX74" s="125"/>
      <c r="IMY74" s="125"/>
      <c r="IMZ74" s="125"/>
      <c r="INA74" s="125"/>
      <c r="INB74" s="125"/>
      <c r="INC74" s="125"/>
      <c r="IND74" s="125"/>
      <c r="INE74" s="125"/>
      <c r="INF74" s="125"/>
      <c r="ING74" s="125"/>
      <c r="INH74" s="125"/>
      <c r="INI74" s="125"/>
      <c r="INJ74" s="125"/>
      <c r="INK74" s="125"/>
      <c r="INL74" s="125"/>
      <c r="INM74" s="125"/>
      <c r="INN74" s="125"/>
      <c r="INO74" s="125"/>
      <c r="INP74" s="125"/>
      <c r="INQ74" s="125"/>
      <c r="INR74" s="125"/>
      <c r="INS74" s="125"/>
      <c r="INT74" s="125"/>
      <c r="INU74" s="125"/>
      <c r="INV74" s="125"/>
      <c r="INW74" s="125"/>
      <c r="INX74" s="125"/>
      <c r="INY74" s="125"/>
      <c r="INZ74" s="125"/>
      <c r="IOA74" s="125"/>
      <c r="IOB74" s="125"/>
      <c r="IOC74" s="125"/>
      <c r="IOD74" s="125"/>
      <c r="IOE74" s="125"/>
      <c r="IOF74" s="125"/>
      <c r="IOG74" s="125"/>
      <c r="IOH74" s="125"/>
      <c r="IOI74" s="125"/>
      <c r="IOJ74" s="125"/>
      <c r="IOK74" s="125"/>
      <c r="IOL74" s="125"/>
      <c r="IOM74" s="125"/>
      <c r="ION74" s="125"/>
      <c r="IOO74" s="125"/>
      <c r="IOP74" s="125"/>
      <c r="IOQ74" s="125"/>
      <c r="IOR74" s="125"/>
      <c r="IOS74" s="125"/>
      <c r="IOT74" s="125"/>
      <c r="IOU74" s="125"/>
      <c r="IOV74" s="125"/>
      <c r="IOW74" s="125"/>
      <c r="IOX74" s="125"/>
      <c r="IOY74" s="125"/>
      <c r="IOZ74" s="125"/>
      <c r="IPA74" s="125"/>
      <c r="IPB74" s="125"/>
      <c r="IPC74" s="125"/>
      <c r="IPD74" s="125"/>
      <c r="IPE74" s="125"/>
      <c r="IPF74" s="125"/>
      <c r="IPG74" s="125"/>
      <c r="IPH74" s="125"/>
      <c r="IPI74" s="125"/>
      <c r="IPJ74" s="125"/>
      <c r="IPK74" s="125"/>
      <c r="IPL74" s="125"/>
      <c r="IPM74" s="125"/>
      <c r="IPN74" s="125"/>
      <c r="IPO74" s="125"/>
      <c r="IPP74" s="125"/>
      <c r="IPQ74" s="125"/>
      <c r="IPR74" s="125"/>
      <c r="IPS74" s="125"/>
      <c r="IPT74" s="125"/>
      <c r="IPU74" s="125"/>
      <c r="IPV74" s="125"/>
      <c r="IPW74" s="125"/>
      <c r="IPX74" s="125"/>
      <c r="IPY74" s="125"/>
      <c r="IPZ74" s="125"/>
      <c r="IQA74" s="125"/>
      <c r="IQB74" s="125"/>
      <c r="IQC74" s="125"/>
      <c r="IQD74" s="125"/>
      <c r="IQE74" s="125"/>
      <c r="IQF74" s="125"/>
      <c r="IQG74" s="125"/>
      <c r="IQH74" s="125"/>
      <c r="IQI74" s="125"/>
      <c r="IQJ74" s="125"/>
      <c r="IQK74" s="125"/>
      <c r="IQL74" s="125"/>
      <c r="IQM74" s="125"/>
      <c r="IQN74" s="125"/>
      <c r="IQO74" s="125"/>
      <c r="IQP74" s="125"/>
      <c r="IQQ74" s="125"/>
      <c r="IQR74" s="125"/>
      <c r="IQS74" s="125"/>
      <c r="IQT74" s="125"/>
      <c r="IQU74" s="125"/>
      <c r="IQV74" s="125"/>
      <c r="IQW74" s="125"/>
      <c r="IQX74" s="125"/>
      <c r="IQY74" s="125"/>
      <c r="IQZ74" s="125"/>
      <c r="IRA74" s="125"/>
      <c r="IRB74" s="125"/>
      <c r="IRC74" s="125"/>
      <c r="IRD74" s="125"/>
      <c r="IRE74" s="125"/>
      <c r="IRF74" s="125"/>
      <c r="IRG74" s="125"/>
      <c r="IRH74" s="125"/>
      <c r="IRI74" s="125"/>
      <c r="IRJ74" s="125"/>
      <c r="IRK74" s="125"/>
      <c r="IRL74" s="125"/>
      <c r="IRM74" s="125"/>
      <c r="IRN74" s="125"/>
      <c r="IRO74" s="125"/>
      <c r="IRP74" s="125"/>
      <c r="IRQ74" s="125"/>
      <c r="IRR74" s="125"/>
      <c r="IRS74" s="125"/>
      <c r="IRT74" s="125"/>
      <c r="IRU74" s="125"/>
      <c r="IRV74" s="125"/>
      <c r="IRW74" s="125"/>
      <c r="IRX74" s="125"/>
      <c r="IRY74" s="125"/>
      <c r="IRZ74" s="125"/>
      <c r="ISA74" s="125"/>
      <c r="ISB74" s="125"/>
      <c r="ISC74" s="125"/>
      <c r="ISD74" s="125"/>
      <c r="ISE74" s="125"/>
      <c r="ISF74" s="125"/>
      <c r="ISG74" s="125"/>
      <c r="ISH74" s="125"/>
      <c r="ISI74" s="125"/>
      <c r="ISJ74" s="125"/>
      <c r="ISK74" s="125"/>
      <c r="ISL74" s="125"/>
      <c r="ISM74" s="125"/>
      <c r="ISN74" s="125"/>
      <c r="ISO74" s="125"/>
      <c r="ISP74" s="125"/>
      <c r="ISQ74" s="125"/>
      <c r="ISR74" s="125"/>
      <c r="ISS74" s="125"/>
      <c r="IST74" s="125"/>
      <c r="ISU74" s="125"/>
      <c r="ISV74" s="125"/>
      <c r="ISW74" s="125"/>
      <c r="ISX74" s="125"/>
      <c r="ISY74" s="125"/>
      <c r="ISZ74" s="125"/>
      <c r="ITA74" s="125"/>
      <c r="ITB74" s="125"/>
      <c r="ITC74" s="125"/>
      <c r="ITD74" s="125"/>
      <c r="ITE74" s="125"/>
      <c r="ITF74" s="125"/>
      <c r="ITG74" s="125"/>
      <c r="ITH74" s="125"/>
      <c r="ITI74" s="125"/>
      <c r="ITJ74" s="125"/>
      <c r="ITK74" s="125"/>
      <c r="ITL74" s="125"/>
      <c r="ITM74" s="125"/>
      <c r="ITN74" s="125"/>
      <c r="ITO74" s="125"/>
      <c r="ITP74" s="125"/>
      <c r="ITQ74" s="125"/>
      <c r="ITR74" s="125"/>
      <c r="ITS74" s="125"/>
      <c r="ITT74" s="125"/>
      <c r="ITU74" s="125"/>
      <c r="ITV74" s="125"/>
      <c r="ITW74" s="125"/>
      <c r="ITX74" s="125"/>
      <c r="ITY74" s="125"/>
      <c r="ITZ74" s="125"/>
      <c r="IUA74" s="125"/>
      <c r="IUB74" s="125"/>
      <c r="IUC74" s="125"/>
      <c r="IUD74" s="125"/>
      <c r="IUE74" s="125"/>
      <c r="IUF74" s="125"/>
      <c r="IUG74" s="125"/>
      <c r="IUH74" s="125"/>
      <c r="IUI74" s="125"/>
      <c r="IUJ74" s="125"/>
      <c r="IUK74" s="125"/>
      <c r="IUL74" s="125"/>
      <c r="IUM74" s="125"/>
      <c r="IUN74" s="125"/>
      <c r="IUO74" s="125"/>
      <c r="IUP74" s="125"/>
      <c r="IUQ74" s="125"/>
      <c r="IUR74" s="125"/>
      <c r="IUS74" s="125"/>
      <c r="IUU74" s="125"/>
      <c r="IUV74" s="125"/>
      <c r="IUW74" s="125"/>
      <c r="IUX74" s="125"/>
      <c r="IUY74" s="125"/>
      <c r="IUZ74" s="125"/>
      <c r="IVA74" s="125"/>
      <c r="IVB74" s="125"/>
      <c r="IVC74" s="125"/>
      <c r="IVD74" s="125"/>
      <c r="IVE74" s="125"/>
      <c r="IVF74" s="125"/>
      <c r="IVG74" s="125"/>
      <c r="IVH74" s="125"/>
      <c r="IVI74" s="125"/>
      <c r="IVJ74" s="125"/>
      <c r="IVK74" s="125"/>
      <c r="IVL74" s="125"/>
      <c r="IVM74" s="125"/>
      <c r="IVN74" s="125"/>
      <c r="IVO74" s="125"/>
      <c r="IVP74" s="125"/>
      <c r="IVQ74" s="125"/>
      <c r="IVR74" s="125"/>
      <c r="IVS74" s="125"/>
      <c r="IVT74" s="125"/>
      <c r="IVU74" s="125"/>
      <c r="IVV74" s="125"/>
      <c r="IVW74" s="125"/>
      <c r="IVX74" s="125"/>
      <c r="IVY74" s="125"/>
      <c r="IVZ74" s="125"/>
      <c r="IWA74" s="125"/>
      <c r="IWB74" s="125"/>
      <c r="IWC74" s="125"/>
      <c r="IWD74" s="125"/>
      <c r="IWE74" s="125"/>
      <c r="IWF74" s="125"/>
      <c r="IWG74" s="125"/>
      <c r="IWH74" s="125"/>
      <c r="IWI74" s="125"/>
      <c r="IWJ74" s="125"/>
      <c r="IWK74" s="125"/>
      <c r="IWL74" s="125"/>
      <c r="IWM74" s="125"/>
      <c r="IWN74" s="125"/>
      <c r="IWO74" s="125"/>
      <c r="IWP74" s="125"/>
      <c r="IWQ74" s="125"/>
      <c r="IWR74" s="125"/>
      <c r="IWS74" s="125"/>
      <c r="IWT74" s="125"/>
      <c r="IWU74" s="125"/>
      <c r="IWV74" s="125"/>
      <c r="IWW74" s="125"/>
      <c r="IWX74" s="125"/>
      <c r="IWY74" s="125"/>
      <c r="IWZ74" s="125"/>
      <c r="IXA74" s="125"/>
      <c r="IXB74" s="125"/>
      <c r="IXC74" s="125"/>
      <c r="IXD74" s="125"/>
      <c r="IXE74" s="125"/>
      <c r="IXF74" s="125"/>
      <c r="IXG74" s="125"/>
      <c r="IXH74" s="125"/>
      <c r="IXI74" s="125"/>
      <c r="IXJ74" s="125"/>
      <c r="IXK74" s="125"/>
      <c r="IXL74" s="125"/>
      <c r="IXM74" s="125"/>
      <c r="IXN74" s="125"/>
      <c r="IXO74" s="125"/>
      <c r="IXP74" s="125"/>
      <c r="IXQ74" s="125"/>
      <c r="IXR74" s="125"/>
      <c r="IXS74" s="125"/>
      <c r="IXT74" s="125"/>
      <c r="IXU74" s="125"/>
      <c r="IXV74" s="125"/>
      <c r="IXW74" s="125"/>
      <c r="IXX74" s="125"/>
      <c r="IXY74" s="125"/>
      <c r="IXZ74" s="125"/>
      <c r="IYA74" s="125"/>
      <c r="IYB74" s="125"/>
      <c r="IYC74" s="125"/>
      <c r="IYD74" s="125"/>
      <c r="IYE74" s="125"/>
      <c r="IYF74" s="125"/>
      <c r="IYG74" s="125"/>
      <c r="IYH74" s="125"/>
      <c r="IYI74" s="125"/>
      <c r="IYJ74" s="125"/>
      <c r="IYK74" s="125"/>
      <c r="IYL74" s="125"/>
      <c r="IYM74" s="125"/>
      <c r="IYN74" s="125"/>
      <c r="IYO74" s="125"/>
      <c r="IYP74" s="125"/>
      <c r="IYQ74" s="125"/>
      <c r="IYR74" s="125"/>
      <c r="IYS74" s="125"/>
      <c r="IYT74" s="125"/>
      <c r="IYU74" s="125"/>
      <c r="IYV74" s="125"/>
      <c r="IYW74" s="125"/>
      <c r="IYX74" s="125"/>
      <c r="IYY74" s="125"/>
      <c r="IYZ74" s="125"/>
      <c r="IZA74" s="125"/>
      <c r="IZB74" s="125"/>
      <c r="IZC74" s="125"/>
      <c r="IZD74" s="125"/>
      <c r="IZE74" s="125"/>
      <c r="IZF74" s="125"/>
      <c r="IZG74" s="125"/>
      <c r="IZH74" s="125"/>
      <c r="IZI74" s="125"/>
      <c r="IZJ74" s="125"/>
      <c r="IZK74" s="125"/>
      <c r="IZL74" s="125"/>
      <c r="IZM74" s="125"/>
      <c r="IZN74" s="125"/>
      <c r="IZO74" s="125"/>
      <c r="IZP74" s="125"/>
      <c r="IZQ74" s="125"/>
      <c r="IZR74" s="125"/>
      <c r="IZS74" s="125"/>
      <c r="IZT74" s="125"/>
      <c r="IZU74" s="125"/>
      <c r="IZV74" s="125"/>
      <c r="IZW74" s="125"/>
      <c r="IZX74" s="125"/>
      <c r="IZY74" s="125"/>
      <c r="IZZ74" s="125"/>
      <c r="JAA74" s="125"/>
      <c r="JAB74" s="125"/>
      <c r="JAC74" s="125"/>
      <c r="JAD74" s="125"/>
      <c r="JAE74" s="125"/>
      <c r="JAF74" s="125"/>
      <c r="JAG74" s="125"/>
      <c r="JAH74" s="125"/>
      <c r="JAI74" s="125"/>
      <c r="JAJ74" s="125"/>
      <c r="JAK74" s="125"/>
      <c r="JAL74" s="125"/>
      <c r="JAM74" s="125"/>
      <c r="JAN74" s="125"/>
      <c r="JAO74" s="125"/>
      <c r="JAP74" s="125"/>
      <c r="JAQ74" s="125"/>
      <c r="JAR74" s="125"/>
      <c r="JAS74" s="125"/>
      <c r="JAT74" s="125"/>
      <c r="JAU74" s="125"/>
      <c r="JAV74" s="125"/>
      <c r="JAW74" s="125"/>
      <c r="JAX74" s="125"/>
      <c r="JAY74" s="125"/>
      <c r="JAZ74" s="125"/>
      <c r="JBA74" s="125"/>
      <c r="JBB74" s="125"/>
      <c r="JBC74" s="125"/>
      <c r="JBD74" s="125"/>
      <c r="JBE74" s="125"/>
      <c r="JBF74" s="125"/>
      <c r="JBG74" s="125"/>
      <c r="JBH74" s="125"/>
      <c r="JBI74" s="125"/>
      <c r="JBJ74" s="125"/>
      <c r="JBK74" s="125"/>
      <c r="JBL74" s="125"/>
      <c r="JBM74" s="125"/>
      <c r="JBN74" s="125"/>
      <c r="JBO74" s="125"/>
      <c r="JBP74" s="125"/>
      <c r="JBQ74" s="125"/>
      <c r="JBR74" s="125"/>
      <c r="JBS74" s="125"/>
      <c r="JBT74" s="125"/>
      <c r="JBU74" s="125"/>
      <c r="JBV74" s="125"/>
      <c r="JBW74" s="125"/>
      <c r="JBX74" s="125"/>
      <c r="JBY74" s="125"/>
      <c r="JBZ74" s="125"/>
      <c r="JCA74" s="125"/>
      <c r="JCB74" s="125"/>
      <c r="JCC74" s="125"/>
      <c r="JCD74" s="125"/>
      <c r="JCE74" s="125"/>
      <c r="JCF74" s="125"/>
      <c r="JCG74" s="125"/>
      <c r="JCH74" s="125"/>
      <c r="JCI74" s="125"/>
      <c r="JCJ74" s="125"/>
      <c r="JCK74" s="125"/>
      <c r="JCL74" s="125"/>
      <c r="JCM74" s="125"/>
      <c r="JCN74" s="125"/>
      <c r="JCO74" s="125"/>
      <c r="JCP74" s="125"/>
      <c r="JCQ74" s="125"/>
      <c r="JCR74" s="125"/>
      <c r="JCS74" s="125"/>
      <c r="JCT74" s="125"/>
      <c r="JCU74" s="125"/>
      <c r="JCV74" s="125"/>
      <c r="JCW74" s="125"/>
      <c r="JCX74" s="125"/>
      <c r="JCY74" s="125"/>
      <c r="JCZ74" s="125"/>
      <c r="JDA74" s="125"/>
      <c r="JDB74" s="125"/>
      <c r="JDC74" s="125"/>
      <c r="JDD74" s="125"/>
      <c r="JDE74" s="125"/>
      <c r="JDF74" s="125"/>
      <c r="JDG74" s="125"/>
      <c r="JDH74" s="125"/>
      <c r="JDI74" s="125"/>
      <c r="JDJ74" s="125"/>
      <c r="JDK74" s="125"/>
      <c r="JDL74" s="125"/>
      <c r="JDM74" s="125"/>
      <c r="JDN74" s="125"/>
      <c r="JDO74" s="125"/>
      <c r="JDP74" s="125"/>
      <c r="JDQ74" s="125"/>
      <c r="JDR74" s="125"/>
      <c r="JDS74" s="125"/>
      <c r="JDT74" s="125"/>
      <c r="JDU74" s="125"/>
      <c r="JDV74" s="125"/>
      <c r="JDW74" s="125"/>
      <c r="JDX74" s="125"/>
      <c r="JDY74" s="125"/>
      <c r="JDZ74" s="125"/>
      <c r="JEA74" s="125"/>
      <c r="JEB74" s="125"/>
      <c r="JEC74" s="125"/>
      <c r="JED74" s="125"/>
      <c r="JEE74" s="125"/>
      <c r="JEF74" s="125"/>
      <c r="JEG74" s="125"/>
      <c r="JEH74" s="125"/>
      <c r="JEI74" s="125"/>
      <c r="JEJ74" s="125"/>
      <c r="JEK74" s="125"/>
      <c r="JEL74" s="125"/>
      <c r="JEM74" s="125"/>
      <c r="JEN74" s="125"/>
      <c r="JEO74" s="125"/>
      <c r="JEQ74" s="125"/>
      <c r="JER74" s="125"/>
      <c r="JES74" s="125"/>
      <c r="JET74" s="125"/>
      <c r="JEU74" s="125"/>
      <c r="JEV74" s="125"/>
      <c r="JEW74" s="125"/>
      <c r="JEX74" s="125"/>
      <c r="JEY74" s="125"/>
      <c r="JEZ74" s="125"/>
      <c r="JFA74" s="125"/>
      <c r="JFB74" s="125"/>
      <c r="JFC74" s="125"/>
      <c r="JFD74" s="125"/>
      <c r="JFE74" s="125"/>
      <c r="JFF74" s="125"/>
      <c r="JFG74" s="125"/>
      <c r="JFH74" s="125"/>
      <c r="JFI74" s="125"/>
      <c r="JFJ74" s="125"/>
      <c r="JFK74" s="125"/>
      <c r="JFL74" s="125"/>
      <c r="JFM74" s="125"/>
      <c r="JFN74" s="125"/>
      <c r="JFO74" s="125"/>
      <c r="JFP74" s="125"/>
      <c r="JFQ74" s="125"/>
      <c r="JFR74" s="125"/>
      <c r="JFS74" s="125"/>
      <c r="JFT74" s="125"/>
      <c r="JFU74" s="125"/>
      <c r="JFV74" s="125"/>
      <c r="JFW74" s="125"/>
      <c r="JFX74" s="125"/>
      <c r="JFY74" s="125"/>
      <c r="JFZ74" s="125"/>
      <c r="JGA74" s="125"/>
      <c r="JGB74" s="125"/>
      <c r="JGC74" s="125"/>
      <c r="JGD74" s="125"/>
      <c r="JGE74" s="125"/>
      <c r="JGF74" s="125"/>
      <c r="JGG74" s="125"/>
      <c r="JGH74" s="125"/>
      <c r="JGI74" s="125"/>
      <c r="JGJ74" s="125"/>
      <c r="JGK74" s="125"/>
      <c r="JGL74" s="125"/>
      <c r="JGM74" s="125"/>
      <c r="JGN74" s="125"/>
      <c r="JGO74" s="125"/>
      <c r="JGP74" s="125"/>
      <c r="JGQ74" s="125"/>
      <c r="JGR74" s="125"/>
      <c r="JGS74" s="125"/>
      <c r="JGT74" s="125"/>
      <c r="JGU74" s="125"/>
      <c r="JGV74" s="125"/>
      <c r="JGW74" s="125"/>
      <c r="JGX74" s="125"/>
      <c r="JGY74" s="125"/>
      <c r="JGZ74" s="125"/>
      <c r="JHA74" s="125"/>
      <c r="JHB74" s="125"/>
      <c r="JHC74" s="125"/>
      <c r="JHD74" s="125"/>
      <c r="JHE74" s="125"/>
      <c r="JHF74" s="125"/>
      <c r="JHG74" s="125"/>
      <c r="JHH74" s="125"/>
      <c r="JHI74" s="125"/>
      <c r="JHJ74" s="125"/>
      <c r="JHK74" s="125"/>
      <c r="JHL74" s="125"/>
      <c r="JHM74" s="125"/>
      <c r="JHN74" s="125"/>
      <c r="JHO74" s="125"/>
      <c r="JHP74" s="125"/>
      <c r="JHQ74" s="125"/>
      <c r="JHR74" s="125"/>
      <c r="JHS74" s="125"/>
      <c r="JHT74" s="125"/>
      <c r="JHU74" s="125"/>
      <c r="JHV74" s="125"/>
      <c r="JHW74" s="125"/>
      <c r="JHX74" s="125"/>
      <c r="JHY74" s="125"/>
      <c r="JHZ74" s="125"/>
      <c r="JIA74" s="125"/>
      <c r="JIB74" s="125"/>
      <c r="JIC74" s="125"/>
      <c r="JID74" s="125"/>
      <c r="JIE74" s="125"/>
      <c r="JIF74" s="125"/>
      <c r="JIG74" s="125"/>
      <c r="JIH74" s="125"/>
      <c r="JII74" s="125"/>
      <c r="JIJ74" s="125"/>
      <c r="JIK74" s="125"/>
      <c r="JIL74" s="125"/>
      <c r="JIM74" s="125"/>
      <c r="JIN74" s="125"/>
      <c r="JIO74" s="125"/>
      <c r="JIP74" s="125"/>
      <c r="JIQ74" s="125"/>
      <c r="JIR74" s="125"/>
      <c r="JIS74" s="125"/>
      <c r="JIT74" s="125"/>
      <c r="JIU74" s="125"/>
      <c r="JIV74" s="125"/>
      <c r="JIW74" s="125"/>
      <c r="JIX74" s="125"/>
      <c r="JIY74" s="125"/>
      <c r="JIZ74" s="125"/>
      <c r="JJA74" s="125"/>
      <c r="JJB74" s="125"/>
      <c r="JJC74" s="125"/>
      <c r="JJD74" s="125"/>
      <c r="JJE74" s="125"/>
      <c r="JJF74" s="125"/>
      <c r="JJG74" s="125"/>
      <c r="JJH74" s="125"/>
      <c r="JJI74" s="125"/>
      <c r="JJJ74" s="125"/>
      <c r="JJK74" s="125"/>
      <c r="JJL74" s="125"/>
      <c r="JJM74" s="125"/>
      <c r="JJN74" s="125"/>
      <c r="JJO74" s="125"/>
      <c r="JJP74" s="125"/>
      <c r="JJQ74" s="125"/>
      <c r="JJR74" s="125"/>
      <c r="JJS74" s="125"/>
      <c r="JJT74" s="125"/>
      <c r="JJU74" s="125"/>
      <c r="JJV74" s="125"/>
      <c r="JJW74" s="125"/>
      <c r="JJX74" s="125"/>
      <c r="JJY74" s="125"/>
      <c r="JJZ74" s="125"/>
      <c r="JKA74" s="125"/>
      <c r="JKB74" s="125"/>
      <c r="JKC74" s="125"/>
      <c r="JKD74" s="125"/>
      <c r="JKE74" s="125"/>
      <c r="JKF74" s="125"/>
      <c r="JKG74" s="125"/>
      <c r="JKH74" s="125"/>
      <c r="JKI74" s="125"/>
      <c r="JKJ74" s="125"/>
      <c r="JKK74" s="125"/>
      <c r="JKL74" s="125"/>
      <c r="JKM74" s="125"/>
      <c r="JKN74" s="125"/>
      <c r="JKO74" s="125"/>
      <c r="JKP74" s="125"/>
      <c r="JKQ74" s="125"/>
      <c r="JKR74" s="125"/>
      <c r="JKS74" s="125"/>
      <c r="JKT74" s="125"/>
      <c r="JKU74" s="125"/>
      <c r="JKV74" s="125"/>
      <c r="JKW74" s="125"/>
      <c r="JKX74" s="125"/>
      <c r="JKY74" s="125"/>
      <c r="JKZ74" s="125"/>
      <c r="JLA74" s="125"/>
      <c r="JLB74" s="125"/>
      <c r="JLC74" s="125"/>
      <c r="JLD74" s="125"/>
      <c r="JLE74" s="125"/>
      <c r="JLF74" s="125"/>
      <c r="JLG74" s="125"/>
      <c r="JLH74" s="125"/>
      <c r="JLI74" s="125"/>
      <c r="JLJ74" s="125"/>
      <c r="JLK74" s="125"/>
      <c r="JLL74" s="125"/>
      <c r="JLM74" s="125"/>
      <c r="JLN74" s="125"/>
      <c r="JLO74" s="125"/>
      <c r="JLP74" s="125"/>
      <c r="JLQ74" s="125"/>
      <c r="JLR74" s="125"/>
      <c r="JLS74" s="125"/>
      <c r="JLT74" s="125"/>
      <c r="JLU74" s="125"/>
      <c r="JLV74" s="125"/>
      <c r="JLW74" s="125"/>
      <c r="JLX74" s="125"/>
      <c r="JLY74" s="125"/>
      <c r="JLZ74" s="125"/>
      <c r="JMA74" s="125"/>
      <c r="JMB74" s="125"/>
      <c r="JMC74" s="125"/>
      <c r="JMD74" s="125"/>
      <c r="JME74" s="125"/>
      <c r="JMF74" s="125"/>
      <c r="JMG74" s="125"/>
      <c r="JMH74" s="125"/>
      <c r="JMI74" s="125"/>
      <c r="JMJ74" s="125"/>
      <c r="JMK74" s="125"/>
      <c r="JML74" s="125"/>
      <c r="JMM74" s="125"/>
      <c r="JMN74" s="125"/>
      <c r="JMO74" s="125"/>
      <c r="JMP74" s="125"/>
      <c r="JMQ74" s="125"/>
      <c r="JMR74" s="125"/>
      <c r="JMS74" s="125"/>
      <c r="JMT74" s="125"/>
      <c r="JMU74" s="125"/>
      <c r="JMV74" s="125"/>
      <c r="JMW74" s="125"/>
      <c r="JMX74" s="125"/>
      <c r="JMY74" s="125"/>
      <c r="JMZ74" s="125"/>
      <c r="JNA74" s="125"/>
      <c r="JNB74" s="125"/>
      <c r="JNC74" s="125"/>
      <c r="JND74" s="125"/>
      <c r="JNE74" s="125"/>
      <c r="JNF74" s="125"/>
      <c r="JNG74" s="125"/>
      <c r="JNH74" s="125"/>
      <c r="JNI74" s="125"/>
      <c r="JNJ74" s="125"/>
      <c r="JNK74" s="125"/>
      <c r="JNL74" s="125"/>
      <c r="JNM74" s="125"/>
      <c r="JNN74" s="125"/>
      <c r="JNO74" s="125"/>
      <c r="JNP74" s="125"/>
      <c r="JNQ74" s="125"/>
      <c r="JNR74" s="125"/>
      <c r="JNS74" s="125"/>
      <c r="JNT74" s="125"/>
      <c r="JNU74" s="125"/>
      <c r="JNV74" s="125"/>
      <c r="JNW74" s="125"/>
      <c r="JNX74" s="125"/>
      <c r="JNY74" s="125"/>
      <c r="JNZ74" s="125"/>
      <c r="JOA74" s="125"/>
      <c r="JOB74" s="125"/>
      <c r="JOC74" s="125"/>
      <c r="JOD74" s="125"/>
      <c r="JOE74" s="125"/>
      <c r="JOF74" s="125"/>
      <c r="JOG74" s="125"/>
      <c r="JOH74" s="125"/>
      <c r="JOI74" s="125"/>
      <c r="JOJ74" s="125"/>
      <c r="JOK74" s="125"/>
      <c r="JOM74" s="125"/>
      <c r="JON74" s="125"/>
      <c r="JOO74" s="125"/>
      <c r="JOP74" s="125"/>
      <c r="JOQ74" s="125"/>
      <c r="JOR74" s="125"/>
      <c r="JOS74" s="125"/>
      <c r="JOT74" s="125"/>
      <c r="JOU74" s="125"/>
      <c r="JOV74" s="125"/>
      <c r="JOW74" s="125"/>
      <c r="JOX74" s="125"/>
      <c r="JOY74" s="125"/>
      <c r="JOZ74" s="125"/>
      <c r="JPA74" s="125"/>
      <c r="JPB74" s="125"/>
      <c r="JPC74" s="125"/>
      <c r="JPD74" s="125"/>
      <c r="JPE74" s="125"/>
      <c r="JPF74" s="125"/>
      <c r="JPG74" s="125"/>
      <c r="JPH74" s="125"/>
      <c r="JPI74" s="125"/>
      <c r="JPJ74" s="125"/>
      <c r="JPK74" s="125"/>
      <c r="JPL74" s="125"/>
      <c r="JPM74" s="125"/>
      <c r="JPN74" s="125"/>
      <c r="JPO74" s="125"/>
      <c r="JPP74" s="125"/>
      <c r="JPQ74" s="125"/>
      <c r="JPR74" s="125"/>
      <c r="JPS74" s="125"/>
      <c r="JPT74" s="125"/>
      <c r="JPU74" s="125"/>
      <c r="JPV74" s="125"/>
      <c r="JPW74" s="125"/>
      <c r="JPX74" s="125"/>
      <c r="JPY74" s="125"/>
      <c r="JPZ74" s="125"/>
      <c r="JQA74" s="125"/>
      <c r="JQB74" s="125"/>
      <c r="JQC74" s="125"/>
      <c r="JQD74" s="125"/>
      <c r="JQE74" s="125"/>
      <c r="JQF74" s="125"/>
      <c r="JQG74" s="125"/>
      <c r="JQH74" s="125"/>
      <c r="JQI74" s="125"/>
      <c r="JQJ74" s="125"/>
      <c r="JQK74" s="125"/>
      <c r="JQL74" s="125"/>
      <c r="JQM74" s="125"/>
      <c r="JQN74" s="125"/>
      <c r="JQO74" s="125"/>
      <c r="JQP74" s="125"/>
      <c r="JQQ74" s="125"/>
      <c r="JQR74" s="125"/>
      <c r="JQS74" s="125"/>
      <c r="JQT74" s="125"/>
      <c r="JQU74" s="125"/>
      <c r="JQV74" s="125"/>
      <c r="JQW74" s="125"/>
      <c r="JQX74" s="125"/>
      <c r="JQY74" s="125"/>
      <c r="JQZ74" s="125"/>
      <c r="JRA74" s="125"/>
      <c r="JRB74" s="125"/>
      <c r="JRC74" s="125"/>
      <c r="JRD74" s="125"/>
      <c r="JRE74" s="125"/>
      <c r="JRF74" s="125"/>
      <c r="JRG74" s="125"/>
      <c r="JRH74" s="125"/>
      <c r="JRI74" s="125"/>
      <c r="JRJ74" s="125"/>
      <c r="JRK74" s="125"/>
      <c r="JRL74" s="125"/>
      <c r="JRM74" s="125"/>
      <c r="JRN74" s="125"/>
      <c r="JRO74" s="125"/>
      <c r="JRP74" s="125"/>
      <c r="JRQ74" s="125"/>
      <c r="JRR74" s="125"/>
      <c r="JRS74" s="125"/>
      <c r="JRT74" s="125"/>
      <c r="JRU74" s="125"/>
      <c r="JRV74" s="125"/>
      <c r="JRW74" s="125"/>
      <c r="JRX74" s="125"/>
      <c r="JRY74" s="125"/>
      <c r="JRZ74" s="125"/>
      <c r="JSA74" s="125"/>
      <c r="JSB74" s="125"/>
      <c r="JSC74" s="125"/>
      <c r="JSD74" s="125"/>
      <c r="JSE74" s="125"/>
      <c r="JSF74" s="125"/>
      <c r="JSG74" s="125"/>
      <c r="JSH74" s="125"/>
      <c r="JSI74" s="125"/>
      <c r="JSJ74" s="125"/>
      <c r="JSK74" s="125"/>
      <c r="JSL74" s="125"/>
      <c r="JSM74" s="125"/>
      <c r="JSN74" s="125"/>
      <c r="JSO74" s="125"/>
      <c r="JSP74" s="125"/>
      <c r="JSQ74" s="125"/>
      <c r="JSR74" s="125"/>
      <c r="JSS74" s="125"/>
      <c r="JST74" s="125"/>
      <c r="JSU74" s="125"/>
      <c r="JSV74" s="125"/>
      <c r="JSW74" s="125"/>
      <c r="JSX74" s="125"/>
      <c r="JSY74" s="125"/>
      <c r="JSZ74" s="125"/>
      <c r="JTA74" s="125"/>
      <c r="JTB74" s="125"/>
      <c r="JTC74" s="125"/>
      <c r="JTD74" s="125"/>
      <c r="JTE74" s="125"/>
      <c r="JTF74" s="125"/>
      <c r="JTG74" s="125"/>
      <c r="JTH74" s="125"/>
      <c r="JTI74" s="125"/>
      <c r="JTJ74" s="125"/>
      <c r="JTK74" s="125"/>
      <c r="JTL74" s="125"/>
      <c r="JTM74" s="125"/>
      <c r="JTN74" s="125"/>
      <c r="JTO74" s="125"/>
      <c r="JTP74" s="125"/>
      <c r="JTQ74" s="125"/>
      <c r="JTR74" s="125"/>
      <c r="JTS74" s="125"/>
      <c r="JTT74" s="125"/>
      <c r="JTU74" s="125"/>
      <c r="JTV74" s="125"/>
      <c r="JTW74" s="125"/>
      <c r="JTX74" s="125"/>
      <c r="JTY74" s="125"/>
      <c r="JTZ74" s="125"/>
      <c r="JUA74" s="125"/>
      <c r="JUB74" s="125"/>
      <c r="JUC74" s="125"/>
      <c r="JUD74" s="125"/>
      <c r="JUE74" s="125"/>
      <c r="JUF74" s="125"/>
      <c r="JUG74" s="125"/>
      <c r="JUH74" s="125"/>
      <c r="JUI74" s="125"/>
      <c r="JUJ74" s="125"/>
      <c r="JUK74" s="125"/>
      <c r="JUL74" s="125"/>
      <c r="JUM74" s="125"/>
      <c r="JUN74" s="125"/>
      <c r="JUO74" s="125"/>
      <c r="JUP74" s="125"/>
      <c r="JUQ74" s="125"/>
      <c r="JUR74" s="125"/>
      <c r="JUS74" s="125"/>
      <c r="JUT74" s="125"/>
      <c r="JUU74" s="125"/>
      <c r="JUV74" s="125"/>
      <c r="JUW74" s="125"/>
      <c r="JUX74" s="125"/>
      <c r="JUY74" s="125"/>
      <c r="JUZ74" s="125"/>
      <c r="JVA74" s="125"/>
      <c r="JVB74" s="125"/>
      <c r="JVC74" s="125"/>
      <c r="JVD74" s="125"/>
      <c r="JVE74" s="125"/>
      <c r="JVF74" s="125"/>
      <c r="JVG74" s="125"/>
      <c r="JVH74" s="125"/>
      <c r="JVI74" s="125"/>
      <c r="JVJ74" s="125"/>
      <c r="JVK74" s="125"/>
      <c r="JVL74" s="125"/>
      <c r="JVM74" s="125"/>
      <c r="JVN74" s="125"/>
      <c r="JVO74" s="125"/>
      <c r="JVP74" s="125"/>
      <c r="JVQ74" s="125"/>
      <c r="JVR74" s="125"/>
      <c r="JVS74" s="125"/>
      <c r="JVT74" s="125"/>
      <c r="JVU74" s="125"/>
      <c r="JVV74" s="125"/>
      <c r="JVW74" s="125"/>
      <c r="JVX74" s="125"/>
      <c r="JVY74" s="125"/>
      <c r="JVZ74" s="125"/>
      <c r="JWA74" s="125"/>
      <c r="JWB74" s="125"/>
      <c r="JWC74" s="125"/>
      <c r="JWD74" s="125"/>
      <c r="JWE74" s="125"/>
      <c r="JWF74" s="125"/>
      <c r="JWG74" s="125"/>
      <c r="JWH74" s="125"/>
      <c r="JWI74" s="125"/>
      <c r="JWJ74" s="125"/>
      <c r="JWK74" s="125"/>
      <c r="JWL74" s="125"/>
      <c r="JWM74" s="125"/>
      <c r="JWN74" s="125"/>
      <c r="JWO74" s="125"/>
      <c r="JWP74" s="125"/>
      <c r="JWQ74" s="125"/>
      <c r="JWR74" s="125"/>
      <c r="JWS74" s="125"/>
      <c r="JWT74" s="125"/>
      <c r="JWU74" s="125"/>
      <c r="JWV74" s="125"/>
      <c r="JWW74" s="125"/>
      <c r="JWX74" s="125"/>
      <c r="JWY74" s="125"/>
      <c r="JWZ74" s="125"/>
      <c r="JXA74" s="125"/>
      <c r="JXB74" s="125"/>
      <c r="JXC74" s="125"/>
      <c r="JXD74" s="125"/>
      <c r="JXE74" s="125"/>
      <c r="JXF74" s="125"/>
      <c r="JXG74" s="125"/>
      <c r="JXH74" s="125"/>
      <c r="JXI74" s="125"/>
      <c r="JXJ74" s="125"/>
      <c r="JXK74" s="125"/>
      <c r="JXL74" s="125"/>
      <c r="JXM74" s="125"/>
      <c r="JXN74" s="125"/>
      <c r="JXO74" s="125"/>
      <c r="JXP74" s="125"/>
      <c r="JXQ74" s="125"/>
      <c r="JXR74" s="125"/>
      <c r="JXS74" s="125"/>
      <c r="JXT74" s="125"/>
      <c r="JXU74" s="125"/>
      <c r="JXV74" s="125"/>
      <c r="JXW74" s="125"/>
      <c r="JXX74" s="125"/>
      <c r="JXY74" s="125"/>
      <c r="JXZ74" s="125"/>
      <c r="JYA74" s="125"/>
      <c r="JYB74" s="125"/>
      <c r="JYC74" s="125"/>
      <c r="JYD74" s="125"/>
      <c r="JYE74" s="125"/>
      <c r="JYF74" s="125"/>
      <c r="JYG74" s="125"/>
      <c r="JYI74" s="125"/>
      <c r="JYJ74" s="125"/>
      <c r="JYK74" s="125"/>
      <c r="JYL74" s="125"/>
      <c r="JYM74" s="125"/>
      <c r="JYN74" s="125"/>
      <c r="JYO74" s="125"/>
      <c r="JYP74" s="125"/>
      <c r="JYQ74" s="125"/>
      <c r="JYR74" s="125"/>
      <c r="JYS74" s="125"/>
      <c r="JYT74" s="125"/>
      <c r="JYU74" s="125"/>
      <c r="JYV74" s="125"/>
      <c r="JYW74" s="125"/>
      <c r="JYX74" s="125"/>
      <c r="JYY74" s="125"/>
      <c r="JYZ74" s="125"/>
      <c r="JZA74" s="125"/>
      <c r="JZB74" s="125"/>
      <c r="JZC74" s="125"/>
      <c r="JZD74" s="125"/>
      <c r="JZE74" s="125"/>
      <c r="JZF74" s="125"/>
      <c r="JZG74" s="125"/>
      <c r="JZH74" s="125"/>
      <c r="JZI74" s="125"/>
      <c r="JZJ74" s="125"/>
      <c r="JZK74" s="125"/>
      <c r="JZL74" s="125"/>
      <c r="JZM74" s="125"/>
      <c r="JZN74" s="125"/>
      <c r="JZO74" s="125"/>
      <c r="JZP74" s="125"/>
      <c r="JZQ74" s="125"/>
      <c r="JZR74" s="125"/>
      <c r="JZS74" s="125"/>
      <c r="JZT74" s="125"/>
      <c r="JZU74" s="125"/>
      <c r="JZV74" s="125"/>
      <c r="JZW74" s="125"/>
      <c r="JZX74" s="125"/>
      <c r="JZY74" s="125"/>
      <c r="JZZ74" s="125"/>
      <c r="KAA74" s="125"/>
      <c r="KAB74" s="125"/>
      <c r="KAC74" s="125"/>
      <c r="KAD74" s="125"/>
      <c r="KAE74" s="125"/>
      <c r="KAF74" s="125"/>
      <c r="KAG74" s="125"/>
      <c r="KAH74" s="125"/>
      <c r="KAI74" s="125"/>
      <c r="KAJ74" s="125"/>
      <c r="KAK74" s="125"/>
      <c r="KAL74" s="125"/>
      <c r="KAM74" s="125"/>
      <c r="KAN74" s="125"/>
      <c r="KAO74" s="125"/>
      <c r="KAP74" s="125"/>
      <c r="KAQ74" s="125"/>
      <c r="KAR74" s="125"/>
      <c r="KAS74" s="125"/>
      <c r="KAT74" s="125"/>
      <c r="KAU74" s="125"/>
      <c r="KAV74" s="125"/>
      <c r="KAW74" s="125"/>
      <c r="KAX74" s="125"/>
      <c r="KAY74" s="125"/>
      <c r="KAZ74" s="125"/>
      <c r="KBA74" s="125"/>
      <c r="KBB74" s="125"/>
      <c r="KBC74" s="125"/>
      <c r="KBD74" s="125"/>
      <c r="KBE74" s="125"/>
      <c r="KBF74" s="125"/>
      <c r="KBG74" s="125"/>
      <c r="KBH74" s="125"/>
      <c r="KBI74" s="125"/>
      <c r="KBJ74" s="125"/>
      <c r="KBK74" s="125"/>
      <c r="KBL74" s="125"/>
      <c r="KBM74" s="125"/>
      <c r="KBN74" s="125"/>
      <c r="KBO74" s="125"/>
      <c r="KBP74" s="125"/>
      <c r="KBQ74" s="125"/>
      <c r="KBR74" s="125"/>
      <c r="KBS74" s="125"/>
      <c r="KBT74" s="125"/>
      <c r="KBU74" s="125"/>
      <c r="KBV74" s="125"/>
      <c r="KBW74" s="125"/>
      <c r="KBX74" s="125"/>
      <c r="KBY74" s="125"/>
      <c r="KBZ74" s="125"/>
      <c r="KCA74" s="125"/>
      <c r="KCB74" s="125"/>
      <c r="KCC74" s="125"/>
      <c r="KCD74" s="125"/>
      <c r="KCE74" s="125"/>
      <c r="KCF74" s="125"/>
      <c r="KCG74" s="125"/>
      <c r="KCH74" s="125"/>
      <c r="KCI74" s="125"/>
      <c r="KCJ74" s="125"/>
      <c r="KCK74" s="125"/>
      <c r="KCL74" s="125"/>
      <c r="KCM74" s="125"/>
      <c r="KCN74" s="125"/>
      <c r="KCO74" s="125"/>
      <c r="KCP74" s="125"/>
      <c r="KCQ74" s="125"/>
      <c r="KCR74" s="125"/>
      <c r="KCS74" s="125"/>
      <c r="KCT74" s="125"/>
      <c r="KCU74" s="125"/>
      <c r="KCV74" s="125"/>
      <c r="KCW74" s="125"/>
      <c r="KCX74" s="125"/>
      <c r="KCY74" s="125"/>
      <c r="KCZ74" s="125"/>
      <c r="KDA74" s="125"/>
      <c r="KDB74" s="125"/>
      <c r="KDC74" s="125"/>
      <c r="KDD74" s="125"/>
      <c r="KDE74" s="125"/>
      <c r="KDF74" s="125"/>
      <c r="KDG74" s="125"/>
      <c r="KDH74" s="125"/>
      <c r="KDI74" s="125"/>
      <c r="KDJ74" s="125"/>
      <c r="KDK74" s="125"/>
      <c r="KDL74" s="125"/>
      <c r="KDM74" s="125"/>
      <c r="KDN74" s="125"/>
      <c r="KDO74" s="125"/>
      <c r="KDP74" s="125"/>
      <c r="KDQ74" s="125"/>
      <c r="KDR74" s="125"/>
      <c r="KDS74" s="125"/>
      <c r="KDT74" s="125"/>
      <c r="KDU74" s="125"/>
      <c r="KDV74" s="125"/>
      <c r="KDW74" s="125"/>
      <c r="KDX74" s="125"/>
      <c r="KDY74" s="125"/>
      <c r="KDZ74" s="125"/>
      <c r="KEA74" s="125"/>
      <c r="KEB74" s="125"/>
      <c r="KEC74" s="125"/>
      <c r="KED74" s="125"/>
      <c r="KEE74" s="125"/>
      <c r="KEF74" s="125"/>
      <c r="KEG74" s="125"/>
      <c r="KEH74" s="125"/>
      <c r="KEI74" s="125"/>
      <c r="KEJ74" s="125"/>
      <c r="KEK74" s="125"/>
      <c r="KEL74" s="125"/>
      <c r="KEM74" s="125"/>
      <c r="KEN74" s="125"/>
      <c r="KEO74" s="125"/>
      <c r="KEP74" s="125"/>
      <c r="KEQ74" s="125"/>
      <c r="KER74" s="125"/>
      <c r="KES74" s="125"/>
      <c r="KET74" s="125"/>
      <c r="KEU74" s="125"/>
      <c r="KEV74" s="125"/>
      <c r="KEW74" s="125"/>
      <c r="KEX74" s="125"/>
      <c r="KEY74" s="125"/>
      <c r="KEZ74" s="125"/>
      <c r="KFA74" s="125"/>
      <c r="KFB74" s="125"/>
      <c r="KFC74" s="125"/>
      <c r="KFD74" s="125"/>
      <c r="KFE74" s="125"/>
      <c r="KFF74" s="125"/>
      <c r="KFG74" s="125"/>
      <c r="KFH74" s="125"/>
      <c r="KFI74" s="125"/>
      <c r="KFJ74" s="125"/>
      <c r="KFK74" s="125"/>
      <c r="KFL74" s="125"/>
      <c r="KFM74" s="125"/>
      <c r="KFN74" s="125"/>
      <c r="KFO74" s="125"/>
      <c r="KFP74" s="125"/>
      <c r="KFQ74" s="125"/>
      <c r="KFR74" s="125"/>
      <c r="KFS74" s="125"/>
      <c r="KFT74" s="125"/>
      <c r="KFU74" s="125"/>
      <c r="KFV74" s="125"/>
      <c r="KFW74" s="125"/>
      <c r="KFX74" s="125"/>
      <c r="KFY74" s="125"/>
      <c r="KFZ74" s="125"/>
      <c r="KGA74" s="125"/>
      <c r="KGB74" s="125"/>
      <c r="KGC74" s="125"/>
      <c r="KGD74" s="125"/>
      <c r="KGE74" s="125"/>
      <c r="KGF74" s="125"/>
      <c r="KGG74" s="125"/>
      <c r="KGH74" s="125"/>
      <c r="KGI74" s="125"/>
      <c r="KGJ74" s="125"/>
      <c r="KGK74" s="125"/>
      <c r="KGL74" s="125"/>
      <c r="KGM74" s="125"/>
      <c r="KGN74" s="125"/>
      <c r="KGO74" s="125"/>
      <c r="KGP74" s="125"/>
      <c r="KGQ74" s="125"/>
      <c r="KGR74" s="125"/>
      <c r="KGS74" s="125"/>
      <c r="KGT74" s="125"/>
      <c r="KGU74" s="125"/>
      <c r="KGV74" s="125"/>
      <c r="KGW74" s="125"/>
      <c r="KGX74" s="125"/>
      <c r="KGY74" s="125"/>
      <c r="KGZ74" s="125"/>
      <c r="KHA74" s="125"/>
      <c r="KHB74" s="125"/>
      <c r="KHC74" s="125"/>
      <c r="KHD74" s="125"/>
      <c r="KHE74" s="125"/>
      <c r="KHF74" s="125"/>
      <c r="KHG74" s="125"/>
      <c r="KHH74" s="125"/>
      <c r="KHI74" s="125"/>
      <c r="KHJ74" s="125"/>
      <c r="KHK74" s="125"/>
      <c r="KHL74" s="125"/>
      <c r="KHM74" s="125"/>
      <c r="KHN74" s="125"/>
      <c r="KHO74" s="125"/>
      <c r="KHP74" s="125"/>
      <c r="KHQ74" s="125"/>
      <c r="KHR74" s="125"/>
      <c r="KHS74" s="125"/>
      <c r="KHT74" s="125"/>
      <c r="KHU74" s="125"/>
      <c r="KHV74" s="125"/>
      <c r="KHW74" s="125"/>
      <c r="KHX74" s="125"/>
      <c r="KHY74" s="125"/>
      <c r="KHZ74" s="125"/>
      <c r="KIA74" s="125"/>
      <c r="KIB74" s="125"/>
      <c r="KIC74" s="125"/>
      <c r="KIE74" s="125"/>
      <c r="KIF74" s="125"/>
      <c r="KIG74" s="125"/>
      <c r="KIH74" s="125"/>
      <c r="KII74" s="125"/>
      <c r="KIJ74" s="125"/>
      <c r="KIK74" s="125"/>
      <c r="KIL74" s="125"/>
      <c r="KIM74" s="125"/>
      <c r="KIN74" s="125"/>
      <c r="KIO74" s="125"/>
      <c r="KIP74" s="125"/>
      <c r="KIQ74" s="125"/>
      <c r="KIR74" s="125"/>
      <c r="KIS74" s="125"/>
      <c r="KIT74" s="125"/>
      <c r="KIU74" s="125"/>
      <c r="KIV74" s="125"/>
      <c r="KIW74" s="125"/>
      <c r="KIX74" s="125"/>
      <c r="KIY74" s="125"/>
      <c r="KIZ74" s="125"/>
      <c r="KJA74" s="125"/>
      <c r="KJB74" s="125"/>
      <c r="KJC74" s="125"/>
      <c r="KJD74" s="125"/>
      <c r="KJE74" s="125"/>
      <c r="KJF74" s="125"/>
      <c r="KJG74" s="125"/>
      <c r="KJH74" s="125"/>
      <c r="KJI74" s="125"/>
      <c r="KJJ74" s="125"/>
      <c r="KJK74" s="125"/>
      <c r="KJL74" s="125"/>
      <c r="KJM74" s="125"/>
      <c r="KJN74" s="125"/>
      <c r="KJO74" s="125"/>
      <c r="KJP74" s="125"/>
      <c r="KJQ74" s="125"/>
      <c r="KJR74" s="125"/>
      <c r="KJS74" s="125"/>
      <c r="KJT74" s="125"/>
      <c r="KJU74" s="125"/>
      <c r="KJV74" s="125"/>
      <c r="KJW74" s="125"/>
      <c r="KJX74" s="125"/>
      <c r="KJY74" s="125"/>
      <c r="KJZ74" s="125"/>
      <c r="KKA74" s="125"/>
      <c r="KKB74" s="125"/>
      <c r="KKC74" s="125"/>
      <c r="KKD74" s="125"/>
      <c r="KKE74" s="125"/>
      <c r="KKF74" s="125"/>
      <c r="KKG74" s="125"/>
      <c r="KKH74" s="125"/>
      <c r="KKI74" s="125"/>
      <c r="KKJ74" s="125"/>
      <c r="KKK74" s="125"/>
      <c r="KKL74" s="125"/>
      <c r="KKM74" s="125"/>
      <c r="KKN74" s="125"/>
      <c r="KKO74" s="125"/>
      <c r="KKP74" s="125"/>
      <c r="KKQ74" s="125"/>
      <c r="KKR74" s="125"/>
      <c r="KKS74" s="125"/>
      <c r="KKT74" s="125"/>
      <c r="KKU74" s="125"/>
      <c r="KKV74" s="125"/>
      <c r="KKW74" s="125"/>
      <c r="KKX74" s="125"/>
      <c r="KKY74" s="125"/>
      <c r="KKZ74" s="125"/>
      <c r="KLA74" s="125"/>
      <c r="KLB74" s="125"/>
      <c r="KLC74" s="125"/>
      <c r="KLD74" s="125"/>
      <c r="KLE74" s="125"/>
      <c r="KLF74" s="125"/>
      <c r="KLG74" s="125"/>
      <c r="KLH74" s="125"/>
      <c r="KLI74" s="125"/>
      <c r="KLJ74" s="125"/>
      <c r="KLK74" s="125"/>
      <c r="KLL74" s="125"/>
      <c r="KLM74" s="125"/>
      <c r="KLN74" s="125"/>
      <c r="KLO74" s="125"/>
      <c r="KLP74" s="125"/>
      <c r="KLQ74" s="125"/>
      <c r="KLR74" s="125"/>
      <c r="KLS74" s="125"/>
      <c r="KLT74" s="125"/>
      <c r="KLU74" s="125"/>
      <c r="KLV74" s="125"/>
      <c r="KLW74" s="125"/>
      <c r="KLX74" s="125"/>
      <c r="KLY74" s="125"/>
      <c r="KLZ74" s="125"/>
      <c r="KMA74" s="125"/>
      <c r="KMB74" s="125"/>
      <c r="KMC74" s="125"/>
      <c r="KMD74" s="125"/>
      <c r="KME74" s="125"/>
      <c r="KMF74" s="125"/>
      <c r="KMG74" s="125"/>
      <c r="KMH74" s="125"/>
      <c r="KMI74" s="125"/>
      <c r="KMJ74" s="125"/>
      <c r="KMK74" s="125"/>
      <c r="KML74" s="125"/>
      <c r="KMM74" s="125"/>
      <c r="KMN74" s="125"/>
      <c r="KMO74" s="125"/>
      <c r="KMP74" s="125"/>
      <c r="KMQ74" s="125"/>
      <c r="KMR74" s="125"/>
      <c r="KMS74" s="125"/>
      <c r="KMT74" s="125"/>
      <c r="KMU74" s="125"/>
      <c r="KMV74" s="125"/>
      <c r="KMW74" s="125"/>
      <c r="KMX74" s="125"/>
      <c r="KMY74" s="125"/>
      <c r="KMZ74" s="125"/>
      <c r="KNA74" s="125"/>
      <c r="KNB74" s="125"/>
      <c r="KNC74" s="125"/>
      <c r="KND74" s="125"/>
      <c r="KNE74" s="125"/>
      <c r="KNF74" s="125"/>
      <c r="KNG74" s="125"/>
      <c r="KNH74" s="125"/>
      <c r="KNI74" s="125"/>
      <c r="KNJ74" s="125"/>
      <c r="KNK74" s="125"/>
      <c r="KNL74" s="125"/>
      <c r="KNM74" s="125"/>
      <c r="KNN74" s="125"/>
      <c r="KNO74" s="125"/>
      <c r="KNP74" s="125"/>
      <c r="KNQ74" s="125"/>
      <c r="KNR74" s="125"/>
      <c r="KNS74" s="125"/>
      <c r="KNT74" s="125"/>
      <c r="KNU74" s="125"/>
      <c r="KNV74" s="125"/>
      <c r="KNW74" s="125"/>
      <c r="KNX74" s="125"/>
      <c r="KNY74" s="125"/>
      <c r="KNZ74" s="125"/>
      <c r="KOA74" s="125"/>
      <c r="KOB74" s="125"/>
      <c r="KOC74" s="125"/>
      <c r="KOD74" s="125"/>
      <c r="KOE74" s="125"/>
      <c r="KOF74" s="125"/>
      <c r="KOG74" s="125"/>
      <c r="KOH74" s="125"/>
      <c r="KOI74" s="125"/>
      <c r="KOJ74" s="125"/>
      <c r="KOK74" s="125"/>
      <c r="KOL74" s="125"/>
      <c r="KOM74" s="125"/>
      <c r="KON74" s="125"/>
      <c r="KOO74" s="125"/>
      <c r="KOP74" s="125"/>
      <c r="KOQ74" s="125"/>
      <c r="KOR74" s="125"/>
      <c r="KOS74" s="125"/>
      <c r="KOT74" s="125"/>
      <c r="KOU74" s="125"/>
      <c r="KOV74" s="125"/>
      <c r="KOW74" s="125"/>
      <c r="KOX74" s="125"/>
      <c r="KOY74" s="125"/>
      <c r="KOZ74" s="125"/>
      <c r="KPA74" s="125"/>
      <c r="KPB74" s="125"/>
      <c r="KPC74" s="125"/>
      <c r="KPD74" s="125"/>
      <c r="KPE74" s="125"/>
      <c r="KPF74" s="125"/>
      <c r="KPG74" s="125"/>
      <c r="KPH74" s="125"/>
      <c r="KPI74" s="125"/>
      <c r="KPJ74" s="125"/>
      <c r="KPK74" s="125"/>
      <c r="KPL74" s="125"/>
      <c r="KPM74" s="125"/>
      <c r="KPN74" s="125"/>
      <c r="KPO74" s="125"/>
      <c r="KPP74" s="125"/>
      <c r="KPQ74" s="125"/>
      <c r="KPR74" s="125"/>
      <c r="KPS74" s="125"/>
      <c r="KPT74" s="125"/>
      <c r="KPU74" s="125"/>
      <c r="KPV74" s="125"/>
      <c r="KPW74" s="125"/>
      <c r="KPX74" s="125"/>
      <c r="KPY74" s="125"/>
      <c r="KPZ74" s="125"/>
      <c r="KQA74" s="125"/>
      <c r="KQB74" s="125"/>
      <c r="KQC74" s="125"/>
      <c r="KQD74" s="125"/>
      <c r="KQE74" s="125"/>
      <c r="KQF74" s="125"/>
      <c r="KQG74" s="125"/>
      <c r="KQH74" s="125"/>
      <c r="KQI74" s="125"/>
      <c r="KQJ74" s="125"/>
      <c r="KQK74" s="125"/>
      <c r="KQL74" s="125"/>
      <c r="KQM74" s="125"/>
      <c r="KQN74" s="125"/>
      <c r="KQO74" s="125"/>
      <c r="KQP74" s="125"/>
      <c r="KQQ74" s="125"/>
      <c r="KQR74" s="125"/>
      <c r="KQS74" s="125"/>
      <c r="KQT74" s="125"/>
      <c r="KQU74" s="125"/>
      <c r="KQV74" s="125"/>
      <c r="KQW74" s="125"/>
      <c r="KQX74" s="125"/>
      <c r="KQY74" s="125"/>
      <c r="KQZ74" s="125"/>
      <c r="KRA74" s="125"/>
      <c r="KRB74" s="125"/>
      <c r="KRC74" s="125"/>
      <c r="KRD74" s="125"/>
      <c r="KRE74" s="125"/>
      <c r="KRF74" s="125"/>
      <c r="KRG74" s="125"/>
      <c r="KRH74" s="125"/>
      <c r="KRI74" s="125"/>
      <c r="KRJ74" s="125"/>
      <c r="KRK74" s="125"/>
      <c r="KRL74" s="125"/>
      <c r="KRM74" s="125"/>
      <c r="KRN74" s="125"/>
      <c r="KRO74" s="125"/>
      <c r="KRP74" s="125"/>
      <c r="KRQ74" s="125"/>
      <c r="KRR74" s="125"/>
      <c r="KRS74" s="125"/>
      <c r="KRT74" s="125"/>
      <c r="KRU74" s="125"/>
      <c r="KRV74" s="125"/>
      <c r="KRW74" s="125"/>
      <c r="KRX74" s="125"/>
      <c r="KRY74" s="125"/>
      <c r="KSA74" s="125"/>
      <c r="KSB74" s="125"/>
      <c r="KSC74" s="125"/>
      <c r="KSD74" s="125"/>
      <c r="KSE74" s="125"/>
      <c r="KSF74" s="125"/>
      <c r="KSG74" s="125"/>
      <c r="KSH74" s="125"/>
      <c r="KSI74" s="125"/>
      <c r="KSJ74" s="125"/>
      <c r="KSK74" s="125"/>
      <c r="KSL74" s="125"/>
      <c r="KSM74" s="125"/>
      <c r="KSN74" s="125"/>
      <c r="KSO74" s="125"/>
      <c r="KSP74" s="125"/>
      <c r="KSQ74" s="125"/>
      <c r="KSR74" s="125"/>
      <c r="KSS74" s="125"/>
      <c r="KST74" s="125"/>
      <c r="KSU74" s="125"/>
      <c r="KSV74" s="125"/>
      <c r="KSW74" s="125"/>
      <c r="KSX74" s="125"/>
      <c r="KSY74" s="125"/>
      <c r="KSZ74" s="125"/>
      <c r="KTA74" s="125"/>
      <c r="KTB74" s="125"/>
      <c r="KTC74" s="125"/>
      <c r="KTD74" s="125"/>
      <c r="KTE74" s="125"/>
      <c r="KTF74" s="125"/>
      <c r="KTG74" s="125"/>
      <c r="KTH74" s="125"/>
      <c r="KTI74" s="125"/>
      <c r="KTJ74" s="125"/>
      <c r="KTK74" s="125"/>
      <c r="KTL74" s="125"/>
      <c r="KTM74" s="125"/>
      <c r="KTN74" s="125"/>
      <c r="KTO74" s="125"/>
      <c r="KTP74" s="125"/>
      <c r="KTQ74" s="125"/>
      <c r="KTR74" s="125"/>
      <c r="KTS74" s="125"/>
      <c r="KTT74" s="125"/>
      <c r="KTU74" s="125"/>
      <c r="KTV74" s="125"/>
      <c r="KTW74" s="125"/>
      <c r="KTX74" s="125"/>
      <c r="KTY74" s="125"/>
      <c r="KTZ74" s="125"/>
      <c r="KUA74" s="125"/>
      <c r="KUB74" s="125"/>
      <c r="KUC74" s="125"/>
      <c r="KUD74" s="125"/>
      <c r="KUE74" s="125"/>
      <c r="KUF74" s="125"/>
      <c r="KUG74" s="125"/>
      <c r="KUH74" s="125"/>
      <c r="KUI74" s="125"/>
      <c r="KUJ74" s="125"/>
      <c r="KUK74" s="125"/>
      <c r="KUL74" s="125"/>
      <c r="KUM74" s="125"/>
      <c r="KUN74" s="125"/>
      <c r="KUO74" s="125"/>
      <c r="KUP74" s="125"/>
      <c r="KUQ74" s="125"/>
      <c r="KUR74" s="125"/>
      <c r="KUS74" s="125"/>
      <c r="KUT74" s="125"/>
      <c r="KUU74" s="125"/>
      <c r="KUV74" s="125"/>
      <c r="KUW74" s="125"/>
      <c r="KUX74" s="125"/>
      <c r="KUY74" s="125"/>
      <c r="KUZ74" s="125"/>
      <c r="KVA74" s="125"/>
      <c r="KVB74" s="125"/>
      <c r="KVC74" s="125"/>
      <c r="KVD74" s="125"/>
      <c r="KVE74" s="125"/>
      <c r="KVF74" s="125"/>
      <c r="KVG74" s="125"/>
      <c r="KVH74" s="125"/>
      <c r="KVI74" s="125"/>
      <c r="KVJ74" s="125"/>
      <c r="KVK74" s="125"/>
      <c r="KVL74" s="125"/>
      <c r="KVM74" s="125"/>
      <c r="KVN74" s="125"/>
      <c r="KVO74" s="125"/>
      <c r="KVP74" s="125"/>
      <c r="KVQ74" s="125"/>
      <c r="KVR74" s="125"/>
      <c r="KVS74" s="125"/>
      <c r="KVT74" s="125"/>
      <c r="KVU74" s="125"/>
      <c r="KVV74" s="125"/>
      <c r="KVW74" s="125"/>
      <c r="KVX74" s="125"/>
      <c r="KVY74" s="125"/>
      <c r="KVZ74" s="125"/>
      <c r="KWA74" s="125"/>
      <c r="KWB74" s="125"/>
      <c r="KWC74" s="125"/>
      <c r="KWD74" s="125"/>
      <c r="KWE74" s="125"/>
      <c r="KWF74" s="125"/>
      <c r="KWG74" s="125"/>
      <c r="KWH74" s="125"/>
      <c r="KWI74" s="125"/>
      <c r="KWJ74" s="125"/>
      <c r="KWK74" s="125"/>
      <c r="KWL74" s="125"/>
      <c r="KWM74" s="125"/>
      <c r="KWN74" s="125"/>
      <c r="KWO74" s="125"/>
      <c r="KWP74" s="125"/>
      <c r="KWQ74" s="125"/>
      <c r="KWR74" s="125"/>
      <c r="KWS74" s="125"/>
      <c r="KWT74" s="125"/>
      <c r="KWU74" s="125"/>
      <c r="KWV74" s="125"/>
      <c r="KWW74" s="125"/>
      <c r="KWX74" s="125"/>
      <c r="KWY74" s="125"/>
      <c r="KWZ74" s="125"/>
      <c r="KXA74" s="125"/>
      <c r="KXB74" s="125"/>
      <c r="KXC74" s="125"/>
      <c r="KXD74" s="125"/>
      <c r="KXE74" s="125"/>
      <c r="KXF74" s="125"/>
      <c r="KXG74" s="125"/>
      <c r="KXH74" s="125"/>
      <c r="KXI74" s="125"/>
      <c r="KXJ74" s="125"/>
      <c r="KXK74" s="125"/>
      <c r="KXL74" s="125"/>
      <c r="KXM74" s="125"/>
      <c r="KXN74" s="125"/>
      <c r="KXO74" s="125"/>
      <c r="KXP74" s="125"/>
      <c r="KXQ74" s="125"/>
      <c r="KXR74" s="125"/>
      <c r="KXS74" s="125"/>
      <c r="KXT74" s="125"/>
      <c r="KXU74" s="125"/>
      <c r="KXV74" s="125"/>
      <c r="KXW74" s="125"/>
      <c r="KXX74" s="125"/>
      <c r="KXY74" s="125"/>
      <c r="KXZ74" s="125"/>
      <c r="KYA74" s="125"/>
      <c r="KYB74" s="125"/>
      <c r="KYC74" s="125"/>
      <c r="KYD74" s="125"/>
      <c r="KYE74" s="125"/>
      <c r="KYF74" s="125"/>
      <c r="KYG74" s="125"/>
      <c r="KYH74" s="125"/>
      <c r="KYI74" s="125"/>
      <c r="KYJ74" s="125"/>
      <c r="KYK74" s="125"/>
      <c r="KYL74" s="125"/>
      <c r="KYM74" s="125"/>
      <c r="KYN74" s="125"/>
      <c r="KYO74" s="125"/>
      <c r="KYP74" s="125"/>
      <c r="KYQ74" s="125"/>
      <c r="KYR74" s="125"/>
      <c r="KYS74" s="125"/>
      <c r="KYT74" s="125"/>
      <c r="KYU74" s="125"/>
      <c r="KYV74" s="125"/>
      <c r="KYW74" s="125"/>
      <c r="KYX74" s="125"/>
      <c r="KYY74" s="125"/>
      <c r="KYZ74" s="125"/>
      <c r="KZA74" s="125"/>
      <c r="KZB74" s="125"/>
      <c r="KZC74" s="125"/>
      <c r="KZD74" s="125"/>
      <c r="KZE74" s="125"/>
      <c r="KZF74" s="125"/>
      <c r="KZG74" s="125"/>
      <c r="KZH74" s="125"/>
      <c r="KZI74" s="125"/>
      <c r="KZJ74" s="125"/>
      <c r="KZK74" s="125"/>
      <c r="KZL74" s="125"/>
      <c r="KZM74" s="125"/>
      <c r="KZN74" s="125"/>
      <c r="KZO74" s="125"/>
      <c r="KZP74" s="125"/>
      <c r="KZQ74" s="125"/>
      <c r="KZR74" s="125"/>
      <c r="KZS74" s="125"/>
      <c r="KZT74" s="125"/>
      <c r="KZU74" s="125"/>
      <c r="KZV74" s="125"/>
      <c r="KZW74" s="125"/>
      <c r="KZX74" s="125"/>
      <c r="KZY74" s="125"/>
      <c r="KZZ74" s="125"/>
      <c r="LAA74" s="125"/>
      <c r="LAB74" s="125"/>
      <c r="LAC74" s="125"/>
      <c r="LAD74" s="125"/>
      <c r="LAE74" s="125"/>
      <c r="LAF74" s="125"/>
      <c r="LAG74" s="125"/>
      <c r="LAH74" s="125"/>
      <c r="LAI74" s="125"/>
      <c r="LAJ74" s="125"/>
      <c r="LAK74" s="125"/>
      <c r="LAL74" s="125"/>
      <c r="LAM74" s="125"/>
      <c r="LAN74" s="125"/>
      <c r="LAO74" s="125"/>
      <c r="LAP74" s="125"/>
      <c r="LAQ74" s="125"/>
      <c r="LAR74" s="125"/>
      <c r="LAS74" s="125"/>
      <c r="LAT74" s="125"/>
      <c r="LAU74" s="125"/>
      <c r="LAV74" s="125"/>
      <c r="LAW74" s="125"/>
      <c r="LAX74" s="125"/>
      <c r="LAY74" s="125"/>
      <c r="LAZ74" s="125"/>
      <c r="LBA74" s="125"/>
      <c r="LBB74" s="125"/>
      <c r="LBC74" s="125"/>
      <c r="LBD74" s="125"/>
      <c r="LBE74" s="125"/>
      <c r="LBF74" s="125"/>
      <c r="LBG74" s="125"/>
      <c r="LBH74" s="125"/>
      <c r="LBI74" s="125"/>
      <c r="LBJ74" s="125"/>
      <c r="LBK74" s="125"/>
      <c r="LBL74" s="125"/>
      <c r="LBM74" s="125"/>
      <c r="LBN74" s="125"/>
      <c r="LBO74" s="125"/>
      <c r="LBP74" s="125"/>
      <c r="LBQ74" s="125"/>
      <c r="LBR74" s="125"/>
      <c r="LBS74" s="125"/>
      <c r="LBT74" s="125"/>
      <c r="LBU74" s="125"/>
      <c r="LBW74" s="125"/>
      <c r="LBX74" s="125"/>
      <c r="LBY74" s="125"/>
      <c r="LBZ74" s="125"/>
      <c r="LCA74" s="125"/>
      <c r="LCB74" s="125"/>
      <c r="LCC74" s="125"/>
      <c r="LCD74" s="125"/>
      <c r="LCE74" s="125"/>
      <c r="LCF74" s="125"/>
      <c r="LCG74" s="125"/>
      <c r="LCH74" s="125"/>
      <c r="LCI74" s="125"/>
      <c r="LCJ74" s="125"/>
      <c r="LCK74" s="125"/>
      <c r="LCL74" s="125"/>
      <c r="LCM74" s="125"/>
      <c r="LCN74" s="125"/>
      <c r="LCO74" s="125"/>
      <c r="LCP74" s="125"/>
      <c r="LCQ74" s="125"/>
      <c r="LCR74" s="125"/>
      <c r="LCS74" s="125"/>
      <c r="LCT74" s="125"/>
      <c r="LCU74" s="125"/>
      <c r="LCV74" s="125"/>
      <c r="LCW74" s="125"/>
      <c r="LCX74" s="125"/>
      <c r="LCY74" s="125"/>
      <c r="LCZ74" s="125"/>
      <c r="LDA74" s="125"/>
      <c r="LDB74" s="125"/>
      <c r="LDC74" s="125"/>
      <c r="LDD74" s="125"/>
      <c r="LDE74" s="125"/>
      <c r="LDF74" s="125"/>
      <c r="LDG74" s="125"/>
      <c r="LDH74" s="125"/>
      <c r="LDI74" s="125"/>
      <c r="LDJ74" s="125"/>
      <c r="LDK74" s="125"/>
      <c r="LDL74" s="125"/>
      <c r="LDM74" s="125"/>
      <c r="LDN74" s="125"/>
      <c r="LDO74" s="125"/>
      <c r="LDP74" s="125"/>
      <c r="LDQ74" s="125"/>
      <c r="LDR74" s="125"/>
      <c r="LDS74" s="125"/>
      <c r="LDT74" s="125"/>
      <c r="LDU74" s="125"/>
      <c r="LDV74" s="125"/>
      <c r="LDW74" s="125"/>
      <c r="LDX74" s="125"/>
      <c r="LDY74" s="125"/>
      <c r="LDZ74" s="125"/>
      <c r="LEA74" s="125"/>
      <c r="LEB74" s="125"/>
      <c r="LEC74" s="125"/>
      <c r="LED74" s="125"/>
      <c r="LEE74" s="125"/>
      <c r="LEF74" s="125"/>
      <c r="LEG74" s="125"/>
      <c r="LEH74" s="125"/>
      <c r="LEI74" s="125"/>
      <c r="LEJ74" s="125"/>
      <c r="LEK74" s="125"/>
      <c r="LEL74" s="125"/>
      <c r="LEM74" s="125"/>
      <c r="LEN74" s="125"/>
      <c r="LEO74" s="125"/>
      <c r="LEP74" s="125"/>
      <c r="LEQ74" s="125"/>
      <c r="LER74" s="125"/>
      <c r="LES74" s="125"/>
      <c r="LET74" s="125"/>
      <c r="LEU74" s="125"/>
      <c r="LEV74" s="125"/>
      <c r="LEW74" s="125"/>
      <c r="LEX74" s="125"/>
      <c r="LEY74" s="125"/>
      <c r="LEZ74" s="125"/>
      <c r="LFA74" s="125"/>
      <c r="LFB74" s="125"/>
      <c r="LFC74" s="125"/>
      <c r="LFD74" s="125"/>
      <c r="LFE74" s="125"/>
      <c r="LFF74" s="125"/>
      <c r="LFG74" s="125"/>
      <c r="LFH74" s="125"/>
      <c r="LFI74" s="125"/>
      <c r="LFJ74" s="125"/>
      <c r="LFK74" s="125"/>
      <c r="LFL74" s="125"/>
      <c r="LFM74" s="125"/>
      <c r="LFN74" s="125"/>
      <c r="LFO74" s="125"/>
      <c r="LFP74" s="125"/>
      <c r="LFQ74" s="125"/>
      <c r="LFR74" s="125"/>
      <c r="LFS74" s="125"/>
      <c r="LFT74" s="125"/>
      <c r="LFU74" s="125"/>
      <c r="LFV74" s="125"/>
      <c r="LFW74" s="125"/>
      <c r="LFX74" s="125"/>
      <c r="LFY74" s="125"/>
      <c r="LFZ74" s="125"/>
      <c r="LGA74" s="125"/>
      <c r="LGB74" s="125"/>
      <c r="LGC74" s="125"/>
      <c r="LGD74" s="125"/>
      <c r="LGE74" s="125"/>
      <c r="LGF74" s="125"/>
      <c r="LGG74" s="125"/>
      <c r="LGH74" s="125"/>
      <c r="LGI74" s="125"/>
      <c r="LGJ74" s="125"/>
      <c r="LGK74" s="125"/>
      <c r="LGL74" s="125"/>
      <c r="LGM74" s="125"/>
      <c r="LGN74" s="125"/>
      <c r="LGO74" s="125"/>
      <c r="LGP74" s="125"/>
      <c r="LGQ74" s="125"/>
      <c r="LGR74" s="125"/>
      <c r="LGS74" s="125"/>
      <c r="LGT74" s="125"/>
      <c r="LGU74" s="125"/>
      <c r="LGV74" s="125"/>
      <c r="LGW74" s="125"/>
      <c r="LGX74" s="125"/>
      <c r="LGY74" s="125"/>
      <c r="LGZ74" s="125"/>
      <c r="LHA74" s="125"/>
      <c r="LHB74" s="125"/>
      <c r="LHC74" s="125"/>
      <c r="LHD74" s="125"/>
      <c r="LHE74" s="125"/>
      <c r="LHF74" s="125"/>
      <c r="LHG74" s="125"/>
      <c r="LHH74" s="125"/>
      <c r="LHI74" s="125"/>
      <c r="LHJ74" s="125"/>
      <c r="LHK74" s="125"/>
      <c r="LHL74" s="125"/>
      <c r="LHM74" s="125"/>
      <c r="LHN74" s="125"/>
      <c r="LHO74" s="125"/>
      <c r="LHP74" s="125"/>
      <c r="LHQ74" s="125"/>
      <c r="LHR74" s="125"/>
      <c r="LHS74" s="125"/>
      <c r="LHT74" s="125"/>
      <c r="LHU74" s="125"/>
      <c r="LHV74" s="125"/>
      <c r="LHW74" s="125"/>
      <c r="LHX74" s="125"/>
      <c r="LHY74" s="125"/>
      <c r="LHZ74" s="125"/>
      <c r="LIA74" s="125"/>
      <c r="LIB74" s="125"/>
      <c r="LIC74" s="125"/>
      <c r="LID74" s="125"/>
      <c r="LIE74" s="125"/>
      <c r="LIF74" s="125"/>
      <c r="LIG74" s="125"/>
      <c r="LIH74" s="125"/>
      <c r="LII74" s="125"/>
      <c r="LIJ74" s="125"/>
      <c r="LIK74" s="125"/>
      <c r="LIL74" s="125"/>
      <c r="LIM74" s="125"/>
      <c r="LIN74" s="125"/>
      <c r="LIO74" s="125"/>
      <c r="LIP74" s="125"/>
      <c r="LIQ74" s="125"/>
      <c r="LIR74" s="125"/>
      <c r="LIS74" s="125"/>
      <c r="LIT74" s="125"/>
      <c r="LIU74" s="125"/>
      <c r="LIV74" s="125"/>
      <c r="LIW74" s="125"/>
      <c r="LIX74" s="125"/>
      <c r="LIY74" s="125"/>
      <c r="LIZ74" s="125"/>
      <c r="LJA74" s="125"/>
      <c r="LJB74" s="125"/>
      <c r="LJC74" s="125"/>
      <c r="LJD74" s="125"/>
      <c r="LJE74" s="125"/>
      <c r="LJF74" s="125"/>
      <c r="LJG74" s="125"/>
      <c r="LJH74" s="125"/>
      <c r="LJI74" s="125"/>
      <c r="LJJ74" s="125"/>
      <c r="LJK74" s="125"/>
      <c r="LJL74" s="125"/>
      <c r="LJM74" s="125"/>
      <c r="LJN74" s="125"/>
      <c r="LJO74" s="125"/>
      <c r="LJP74" s="125"/>
      <c r="LJQ74" s="125"/>
      <c r="LJR74" s="125"/>
      <c r="LJS74" s="125"/>
      <c r="LJT74" s="125"/>
      <c r="LJU74" s="125"/>
      <c r="LJV74" s="125"/>
      <c r="LJW74" s="125"/>
      <c r="LJX74" s="125"/>
      <c r="LJY74" s="125"/>
      <c r="LJZ74" s="125"/>
      <c r="LKA74" s="125"/>
      <c r="LKB74" s="125"/>
      <c r="LKC74" s="125"/>
      <c r="LKD74" s="125"/>
      <c r="LKE74" s="125"/>
      <c r="LKF74" s="125"/>
      <c r="LKG74" s="125"/>
      <c r="LKH74" s="125"/>
      <c r="LKI74" s="125"/>
      <c r="LKJ74" s="125"/>
      <c r="LKK74" s="125"/>
      <c r="LKL74" s="125"/>
      <c r="LKM74" s="125"/>
      <c r="LKN74" s="125"/>
      <c r="LKO74" s="125"/>
      <c r="LKP74" s="125"/>
      <c r="LKQ74" s="125"/>
      <c r="LKR74" s="125"/>
      <c r="LKS74" s="125"/>
      <c r="LKT74" s="125"/>
      <c r="LKU74" s="125"/>
      <c r="LKV74" s="125"/>
      <c r="LKW74" s="125"/>
      <c r="LKX74" s="125"/>
      <c r="LKY74" s="125"/>
      <c r="LKZ74" s="125"/>
      <c r="LLA74" s="125"/>
      <c r="LLB74" s="125"/>
      <c r="LLC74" s="125"/>
      <c r="LLD74" s="125"/>
      <c r="LLE74" s="125"/>
      <c r="LLF74" s="125"/>
      <c r="LLG74" s="125"/>
      <c r="LLH74" s="125"/>
      <c r="LLI74" s="125"/>
      <c r="LLJ74" s="125"/>
      <c r="LLK74" s="125"/>
      <c r="LLL74" s="125"/>
      <c r="LLM74" s="125"/>
      <c r="LLN74" s="125"/>
      <c r="LLO74" s="125"/>
      <c r="LLP74" s="125"/>
      <c r="LLQ74" s="125"/>
      <c r="LLS74" s="125"/>
      <c r="LLT74" s="125"/>
      <c r="LLU74" s="125"/>
      <c r="LLV74" s="125"/>
      <c r="LLW74" s="125"/>
      <c r="LLX74" s="125"/>
      <c r="LLY74" s="125"/>
      <c r="LLZ74" s="125"/>
      <c r="LMA74" s="125"/>
      <c r="LMB74" s="125"/>
      <c r="LMC74" s="125"/>
      <c r="LMD74" s="125"/>
      <c r="LME74" s="125"/>
      <c r="LMF74" s="125"/>
      <c r="LMG74" s="125"/>
      <c r="LMH74" s="125"/>
      <c r="LMI74" s="125"/>
      <c r="LMJ74" s="125"/>
      <c r="LMK74" s="125"/>
      <c r="LML74" s="125"/>
      <c r="LMM74" s="125"/>
      <c r="LMN74" s="125"/>
      <c r="LMO74" s="125"/>
      <c r="LMP74" s="125"/>
      <c r="LMQ74" s="125"/>
      <c r="LMR74" s="125"/>
      <c r="LMS74" s="125"/>
      <c r="LMT74" s="125"/>
      <c r="LMU74" s="125"/>
      <c r="LMV74" s="125"/>
      <c r="LMW74" s="125"/>
      <c r="LMX74" s="125"/>
      <c r="LMY74" s="125"/>
      <c r="LMZ74" s="125"/>
      <c r="LNA74" s="125"/>
      <c r="LNB74" s="125"/>
      <c r="LNC74" s="125"/>
      <c r="LND74" s="125"/>
      <c r="LNE74" s="125"/>
      <c r="LNF74" s="125"/>
      <c r="LNG74" s="125"/>
      <c r="LNH74" s="125"/>
      <c r="LNI74" s="125"/>
      <c r="LNJ74" s="125"/>
      <c r="LNK74" s="125"/>
      <c r="LNL74" s="125"/>
      <c r="LNM74" s="125"/>
      <c r="LNN74" s="125"/>
      <c r="LNO74" s="125"/>
      <c r="LNP74" s="125"/>
      <c r="LNQ74" s="125"/>
      <c r="LNR74" s="125"/>
      <c r="LNS74" s="125"/>
      <c r="LNT74" s="125"/>
      <c r="LNU74" s="125"/>
      <c r="LNV74" s="125"/>
      <c r="LNW74" s="125"/>
      <c r="LNX74" s="125"/>
      <c r="LNY74" s="125"/>
      <c r="LNZ74" s="125"/>
      <c r="LOA74" s="125"/>
      <c r="LOB74" s="125"/>
      <c r="LOC74" s="125"/>
      <c r="LOD74" s="125"/>
      <c r="LOE74" s="125"/>
      <c r="LOF74" s="125"/>
      <c r="LOG74" s="125"/>
      <c r="LOH74" s="125"/>
      <c r="LOI74" s="125"/>
      <c r="LOJ74" s="125"/>
      <c r="LOK74" s="125"/>
      <c r="LOL74" s="125"/>
      <c r="LOM74" s="125"/>
      <c r="LON74" s="125"/>
      <c r="LOO74" s="125"/>
      <c r="LOP74" s="125"/>
      <c r="LOQ74" s="125"/>
      <c r="LOR74" s="125"/>
      <c r="LOS74" s="125"/>
      <c r="LOT74" s="125"/>
      <c r="LOU74" s="125"/>
      <c r="LOV74" s="125"/>
      <c r="LOW74" s="125"/>
      <c r="LOX74" s="125"/>
      <c r="LOY74" s="125"/>
      <c r="LOZ74" s="125"/>
      <c r="LPA74" s="125"/>
      <c r="LPB74" s="125"/>
      <c r="LPC74" s="125"/>
      <c r="LPD74" s="125"/>
      <c r="LPE74" s="125"/>
      <c r="LPF74" s="125"/>
      <c r="LPG74" s="125"/>
      <c r="LPH74" s="125"/>
      <c r="LPI74" s="125"/>
      <c r="LPJ74" s="125"/>
      <c r="LPK74" s="125"/>
      <c r="LPL74" s="125"/>
      <c r="LPM74" s="125"/>
      <c r="LPN74" s="125"/>
      <c r="LPO74" s="125"/>
      <c r="LPP74" s="125"/>
      <c r="LPQ74" s="125"/>
      <c r="LPR74" s="125"/>
      <c r="LPS74" s="125"/>
      <c r="LPT74" s="125"/>
      <c r="LPU74" s="125"/>
      <c r="LPV74" s="125"/>
      <c r="LPW74" s="125"/>
      <c r="LPX74" s="125"/>
      <c r="LPY74" s="125"/>
      <c r="LPZ74" s="125"/>
      <c r="LQA74" s="125"/>
      <c r="LQB74" s="125"/>
      <c r="LQC74" s="125"/>
      <c r="LQD74" s="125"/>
      <c r="LQE74" s="125"/>
      <c r="LQF74" s="125"/>
      <c r="LQG74" s="125"/>
      <c r="LQH74" s="125"/>
      <c r="LQI74" s="125"/>
      <c r="LQJ74" s="125"/>
      <c r="LQK74" s="125"/>
      <c r="LQL74" s="125"/>
      <c r="LQM74" s="125"/>
      <c r="LQN74" s="125"/>
      <c r="LQO74" s="125"/>
      <c r="LQP74" s="125"/>
      <c r="LQQ74" s="125"/>
      <c r="LQR74" s="125"/>
      <c r="LQS74" s="125"/>
      <c r="LQT74" s="125"/>
      <c r="LQU74" s="125"/>
      <c r="LQV74" s="125"/>
      <c r="LQW74" s="125"/>
      <c r="LQX74" s="125"/>
      <c r="LQY74" s="125"/>
      <c r="LQZ74" s="125"/>
      <c r="LRA74" s="125"/>
      <c r="LRB74" s="125"/>
      <c r="LRC74" s="125"/>
      <c r="LRD74" s="125"/>
      <c r="LRE74" s="125"/>
      <c r="LRF74" s="125"/>
      <c r="LRG74" s="125"/>
      <c r="LRH74" s="125"/>
      <c r="LRI74" s="125"/>
      <c r="LRJ74" s="125"/>
      <c r="LRK74" s="125"/>
      <c r="LRL74" s="125"/>
      <c r="LRM74" s="125"/>
      <c r="LRN74" s="125"/>
      <c r="LRO74" s="125"/>
      <c r="LRP74" s="125"/>
      <c r="LRQ74" s="125"/>
      <c r="LRR74" s="125"/>
      <c r="LRS74" s="125"/>
      <c r="LRT74" s="125"/>
      <c r="LRU74" s="125"/>
      <c r="LRV74" s="125"/>
      <c r="LRW74" s="125"/>
      <c r="LRX74" s="125"/>
      <c r="LRY74" s="125"/>
      <c r="LRZ74" s="125"/>
      <c r="LSA74" s="125"/>
      <c r="LSB74" s="125"/>
      <c r="LSC74" s="125"/>
      <c r="LSD74" s="125"/>
      <c r="LSE74" s="125"/>
      <c r="LSF74" s="125"/>
      <c r="LSG74" s="125"/>
      <c r="LSH74" s="125"/>
      <c r="LSI74" s="125"/>
      <c r="LSJ74" s="125"/>
      <c r="LSK74" s="125"/>
      <c r="LSL74" s="125"/>
      <c r="LSM74" s="125"/>
      <c r="LSN74" s="125"/>
      <c r="LSO74" s="125"/>
      <c r="LSP74" s="125"/>
      <c r="LSQ74" s="125"/>
      <c r="LSR74" s="125"/>
      <c r="LSS74" s="125"/>
      <c r="LST74" s="125"/>
      <c r="LSU74" s="125"/>
      <c r="LSV74" s="125"/>
      <c r="LSW74" s="125"/>
      <c r="LSX74" s="125"/>
      <c r="LSY74" s="125"/>
      <c r="LSZ74" s="125"/>
      <c r="LTA74" s="125"/>
      <c r="LTB74" s="125"/>
      <c r="LTC74" s="125"/>
      <c r="LTD74" s="125"/>
      <c r="LTE74" s="125"/>
      <c r="LTF74" s="125"/>
      <c r="LTG74" s="125"/>
      <c r="LTH74" s="125"/>
      <c r="LTI74" s="125"/>
      <c r="LTJ74" s="125"/>
      <c r="LTK74" s="125"/>
      <c r="LTL74" s="125"/>
      <c r="LTM74" s="125"/>
      <c r="LTN74" s="125"/>
      <c r="LTO74" s="125"/>
      <c r="LTP74" s="125"/>
      <c r="LTQ74" s="125"/>
      <c r="LTR74" s="125"/>
      <c r="LTS74" s="125"/>
      <c r="LTT74" s="125"/>
      <c r="LTU74" s="125"/>
      <c r="LTV74" s="125"/>
      <c r="LTW74" s="125"/>
      <c r="LTX74" s="125"/>
      <c r="LTY74" s="125"/>
      <c r="LTZ74" s="125"/>
      <c r="LUA74" s="125"/>
      <c r="LUB74" s="125"/>
      <c r="LUC74" s="125"/>
      <c r="LUD74" s="125"/>
      <c r="LUE74" s="125"/>
      <c r="LUF74" s="125"/>
      <c r="LUG74" s="125"/>
      <c r="LUH74" s="125"/>
      <c r="LUI74" s="125"/>
      <c r="LUJ74" s="125"/>
      <c r="LUK74" s="125"/>
      <c r="LUL74" s="125"/>
      <c r="LUM74" s="125"/>
      <c r="LUN74" s="125"/>
      <c r="LUO74" s="125"/>
      <c r="LUP74" s="125"/>
      <c r="LUQ74" s="125"/>
      <c r="LUR74" s="125"/>
      <c r="LUS74" s="125"/>
      <c r="LUT74" s="125"/>
      <c r="LUU74" s="125"/>
      <c r="LUV74" s="125"/>
      <c r="LUW74" s="125"/>
      <c r="LUX74" s="125"/>
      <c r="LUY74" s="125"/>
      <c r="LUZ74" s="125"/>
      <c r="LVA74" s="125"/>
      <c r="LVB74" s="125"/>
      <c r="LVC74" s="125"/>
      <c r="LVD74" s="125"/>
      <c r="LVE74" s="125"/>
      <c r="LVF74" s="125"/>
      <c r="LVG74" s="125"/>
      <c r="LVH74" s="125"/>
      <c r="LVI74" s="125"/>
      <c r="LVJ74" s="125"/>
      <c r="LVK74" s="125"/>
      <c r="LVL74" s="125"/>
      <c r="LVM74" s="125"/>
      <c r="LVO74" s="125"/>
      <c r="LVP74" s="125"/>
      <c r="LVQ74" s="125"/>
      <c r="LVR74" s="125"/>
      <c r="LVS74" s="125"/>
      <c r="LVT74" s="125"/>
      <c r="LVU74" s="125"/>
      <c r="LVV74" s="125"/>
      <c r="LVW74" s="125"/>
      <c r="LVX74" s="125"/>
      <c r="LVY74" s="125"/>
      <c r="LVZ74" s="125"/>
      <c r="LWA74" s="125"/>
      <c r="LWB74" s="125"/>
      <c r="LWC74" s="125"/>
      <c r="LWD74" s="125"/>
      <c r="LWE74" s="125"/>
      <c r="LWF74" s="125"/>
      <c r="LWG74" s="125"/>
      <c r="LWH74" s="125"/>
      <c r="LWI74" s="125"/>
      <c r="LWJ74" s="125"/>
      <c r="LWK74" s="125"/>
      <c r="LWL74" s="125"/>
      <c r="LWM74" s="125"/>
      <c r="LWN74" s="125"/>
      <c r="LWO74" s="125"/>
      <c r="LWP74" s="125"/>
      <c r="LWQ74" s="125"/>
      <c r="LWR74" s="125"/>
      <c r="LWS74" s="125"/>
      <c r="LWT74" s="125"/>
      <c r="LWU74" s="125"/>
      <c r="LWV74" s="125"/>
      <c r="LWW74" s="125"/>
      <c r="LWX74" s="125"/>
      <c r="LWY74" s="125"/>
      <c r="LWZ74" s="125"/>
      <c r="LXA74" s="125"/>
      <c r="LXB74" s="125"/>
      <c r="LXC74" s="125"/>
      <c r="LXD74" s="125"/>
      <c r="LXE74" s="125"/>
      <c r="LXF74" s="125"/>
      <c r="LXG74" s="125"/>
      <c r="LXH74" s="125"/>
      <c r="LXI74" s="125"/>
      <c r="LXJ74" s="125"/>
      <c r="LXK74" s="125"/>
      <c r="LXL74" s="125"/>
      <c r="LXM74" s="125"/>
      <c r="LXN74" s="125"/>
      <c r="LXO74" s="125"/>
      <c r="LXP74" s="125"/>
      <c r="LXQ74" s="125"/>
      <c r="LXR74" s="125"/>
      <c r="LXS74" s="125"/>
      <c r="LXT74" s="125"/>
      <c r="LXU74" s="125"/>
      <c r="LXV74" s="125"/>
      <c r="LXW74" s="125"/>
      <c r="LXX74" s="125"/>
      <c r="LXY74" s="125"/>
      <c r="LXZ74" s="125"/>
      <c r="LYA74" s="125"/>
      <c r="LYB74" s="125"/>
      <c r="LYC74" s="125"/>
      <c r="LYD74" s="125"/>
      <c r="LYE74" s="125"/>
      <c r="LYF74" s="125"/>
      <c r="LYG74" s="125"/>
      <c r="LYH74" s="125"/>
      <c r="LYI74" s="125"/>
      <c r="LYJ74" s="125"/>
      <c r="LYK74" s="125"/>
      <c r="LYL74" s="125"/>
      <c r="LYM74" s="125"/>
      <c r="LYN74" s="125"/>
      <c r="LYO74" s="125"/>
      <c r="LYP74" s="125"/>
      <c r="LYQ74" s="125"/>
      <c r="LYR74" s="125"/>
      <c r="LYS74" s="125"/>
      <c r="LYT74" s="125"/>
      <c r="LYU74" s="125"/>
      <c r="LYV74" s="125"/>
      <c r="LYW74" s="125"/>
      <c r="LYX74" s="125"/>
      <c r="LYY74" s="125"/>
      <c r="LYZ74" s="125"/>
      <c r="LZA74" s="125"/>
      <c r="LZB74" s="125"/>
      <c r="LZC74" s="125"/>
      <c r="LZD74" s="125"/>
      <c r="LZE74" s="125"/>
      <c r="LZF74" s="125"/>
      <c r="LZG74" s="125"/>
      <c r="LZH74" s="125"/>
      <c r="LZI74" s="125"/>
      <c r="LZJ74" s="125"/>
      <c r="LZK74" s="125"/>
      <c r="LZL74" s="125"/>
      <c r="LZM74" s="125"/>
      <c r="LZN74" s="125"/>
      <c r="LZO74" s="125"/>
      <c r="LZP74" s="125"/>
      <c r="LZQ74" s="125"/>
      <c r="LZR74" s="125"/>
      <c r="LZS74" s="125"/>
      <c r="LZT74" s="125"/>
      <c r="LZU74" s="125"/>
      <c r="LZV74" s="125"/>
      <c r="LZW74" s="125"/>
      <c r="LZX74" s="125"/>
      <c r="LZY74" s="125"/>
      <c r="LZZ74" s="125"/>
      <c r="MAA74" s="125"/>
      <c r="MAB74" s="125"/>
      <c r="MAC74" s="125"/>
      <c r="MAD74" s="125"/>
      <c r="MAE74" s="125"/>
      <c r="MAF74" s="125"/>
      <c r="MAG74" s="125"/>
      <c r="MAH74" s="125"/>
      <c r="MAI74" s="125"/>
      <c r="MAJ74" s="125"/>
      <c r="MAK74" s="125"/>
      <c r="MAL74" s="125"/>
      <c r="MAM74" s="125"/>
      <c r="MAN74" s="125"/>
      <c r="MAO74" s="125"/>
      <c r="MAP74" s="125"/>
      <c r="MAQ74" s="125"/>
      <c r="MAR74" s="125"/>
      <c r="MAS74" s="125"/>
      <c r="MAT74" s="125"/>
      <c r="MAU74" s="125"/>
      <c r="MAV74" s="125"/>
      <c r="MAW74" s="125"/>
      <c r="MAX74" s="125"/>
      <c r="MAY74" s="125"/>
      <c r="MAZ74" s="125"/>
      <c r="MBA74" s="125"/>
      <c r="MBB74" s="125"/>
      <c r="MBC74" s="125"/>
      <c r="MBD74" s="125"/>
      <c r="MBE74" s="125"/>
      <c r="MBF74" s="125"/>
      <c r="MBG74" s="125"/>
      <c r="MBH74" s="125"/>
      <c r="MBI74" s="125"/>
      <c r="MBJ74" s="125"/>
      <c r="MBK74" s="125"/>
      <c r="MBL74" s="125"/>
      <c r="MBM74" s="125"/>
      <c r="MBN74" s="125"/>
      <c r="MBO74" s="125"/>
      <c r="MBP74" s="125"/>
      <c r="MBQ74" s="125"/>
      <c r="MBR74" s="125"/>
      <c r="MBS74" s="125"/>
      <c r="MBT74" s="125"/>
      <c r="MBU74" s="125"/>
      <c r="MBV74" s="125"/>
      <c r="MBW74" s="125"/>
      <c r="MBX74" s="125"/>
      <c r="MBY74" s="125"/>
      <c r="MBZ74" s="125"/>
      <c r="MCA74" s="125"/>
      <c r="MCB74" s="125"/>
      <c r="MCC74" s="125"/>
      <c r="MCD74" s="125"/>
      <c r="MCE74" s="125"/>
      <c r="MCF74" s="125"/>
      <c r="MCG74" s="125"/>
      <c r="MCH74" s="125"/>
      <c r="MCI74" s="125"/>
      <c r="MCJ74" s="125"/>
      <c r="MCK74" s="125"/>
      <c r="MCL74" s="125"/>
      <c r="MCM74" s="125"/>
      <c r="MCN74" s="125"/>
      <c r="MCO74" s="125"/>
      <c r="MCP74" s="125"/>
      <c r="MCQ74" s="125"/>
      <c r="MCR74" s="125"/>
      <c r="MCS74" s="125"/>
      <c r="MCT74" s="125"/>
      <c r="MCU74" s="125"/>
      <c r="MCV74" s="125"/>
      <c r="MCW74" s="125"/>
      <c r="MCX74" s="125"/>
      <c r="MCY74" s="125"/>
      <c r="MCZ74" s="125"/>
      <c r="MDA74" s="125"/>
      <c r="MDB74" s="125"/>
      <c r="MDC74" s="125"/>
      <c r="MDD74" s="125"/>
      <c r="MDE74" s="125"/>
      <c r="MDF74" s="125"/>
      <c r="MDG74" s="125"/>
      <c r="MDH74" s="125"/>
      <c r="MDI74" s="125"/>
      <c r="MDJ74" s="125"/>
      <c r="MDK74" s="125"/>
      <c r="MDL74" s="125"/>
      <c r="MDM74" s="125"/>
      <c r="MDN74" s="125"/>
      <c r="MDO74" s="125"/>
      <c r="MDP74" s="125"/>
      <c r="MDQ74" s="125"/>
      <c r="MDR74" s="125"/>
      <c r="MDS74" s="125"/>
      <c r="MDT74" s="125"/>
      <c r="MDU74" s="125"/>
      <c r="MDV74" s="125"/>
      <c r="MDW74" s="125"/>
      <c r="MDX74" s="125"/>
      <c r="MDY74" s="125"/>
      <c r="MDZ74" s="125"/>
      <c r="MEA74" s="125"/>
      <c r="MEB74" s="125"/>
      <c r="MEC74" s="125"/>
      <c r="MED74" s="125"/>
      <c r="MEE74" s="125"/>
      <c r="MEF74" s="125"/>
      <c r="MEG74" s="125"/>
      <c r="MEH74" s="125"/>
      <c r="MEI74" s="125"/>
      <c r="MEJ74" s="125"/>
      <c r="MEK74" s="125"/>
      <c r="MEL74" s="125"/>
      <c r="MEM74" s="125"/>
      <c r="MEN74" s="125"/>
      <c r="MEO74" s="125"/>
      <c r="MEP74" s="125"/>
      <c r="MEQ74" s="125"/>
      <c r="MER74" s="125"/>
      <c r="MES74" s="125"/>
      <c r="MET74" s="125"/>
      <c r="MEU74" s="125"/>
      <c r="MEV74" s="125"/>
      <c r="MEW74" s="125"/>
      <c r="MEX74" s="125"/>
      <c r="MEY74" s="125"/>
      <c r="MEZ74" s="125"/>
      <c r="MFA74" s="125"/>
      <c r="MFB74" s="125"/>
      <c r="MFC74" s="125"/>
      <c r="MFD74" s="125"/>
      <c r="MFE74" s="125"/>
      <c r="MFF74" s="125"/>
      <c r="MFG74" s="125"/>
      <c r="MFH74" s="125"/>
      <c r="MFI74" s="125"/>
      <c r="MFK74" s="125"/>
      <c r="MFL74" s="125"/>
      <c r="MFM74" s="125"/>
      <c r="MFN74" s="125"/>
      <c r="MFO74" s="125"/>
      <c r="MFP74" s="125"/>
      <c r="MFQ74" s="125"/>
      <c r="MFR74" s="125"/>
      <c r="MFS74" s="125"/>
      <c r="MFT74" s="125"/>
      <c r="MFU74" s="125"/>
      <c r="MFV74" s="125"/>
      <c r="MFW74" s="125"/>
      <c r="MFX74" s="125"/>
      <c r="MFY74" s="125"/>
      <c r="MFZ74" s="125"/>
      <c r="MGA74" s="125"/>
      <c r="MGB74" s="125"/>
      <c r="MGC74" s="125"/>
      <c r="MGD74" s="125"/>
      <c r="MGE74" s="125"/>
      <c r="MGF74" s="125"/>
      <c r="MGG74" s="125"/>
      <c r="MGH74" s="125"/>
      <c r="MGI74" s="125"/>
      <c r="MGJ74" s="125"/>
      <c r="MGK74" s="125"/>
      <c r="MGL74" s="125"/>
      <c r="MGM74" s="125"/>
      <c r="MGN74" s="125"/>
      <c r="MGO74" s="125"/>
      <c r="MGP74" s="125"/>
      <c r="MGQ74" s="125"/>
      <c r="MGR74" s="125"/>
      <c r="MGS74" s="125"/>
      <c r="MGT74" s="125"/>
      <c r="MGU74" s="125"/>
      <c r="MGV74" s="125"/>
      <c r="MGW74" s="125"/>
      <c r="MGX74" s="125"/>
      <c r="MGY74" s="125"/>
      <c r="MGZ74" s="125"/>
      <c r="MHA74" s="125"/>
      <c r="MHB74" s="125"/>
      <c r="MHC74" s="125"/>
      <c r="MHD74" s="125"/>
      <c r="MHE74" s="125"/>
      <c r="MHF74" s="125"/>
      <c r="MHG74" s="125"/>
      <c r="MHH74" s="125"/>
      <c r="MHI74" s="125"/>
      <c r="MHJ74" s="125"/>
      <c r="MHK74" s="125"/>
      <c r="MHL74" s="125"/>
      <c r="MHM74" s="125"/>
      <c r="MHN74" s="125"/>
      <c r="MHO74" s="125"/>
      <c r="MHP74" s="125"/>
      <c r="MHQ74" s="125"/>
      <c r="MHR74" s="125"/>
      <c r="MHS74" s="125"/>
      <c r="MHT74" s="125"/>
      <c r="MHU74" s="125"/>
      <c r="MHV74" s="125"/>
      <c r="MHW74" s="125"/>
      <c r="MHX74" s="125"/>
      <c r="MHY74" s="125"/>
      <c r="MHZ74" s="125"/>
      <c r="MIA74" s="125"/>
      <c r="MIB74" s="125"/>
      <c r="MIC74" s="125"/>
      <c r="MID74" s="125"/>
      <c r="MIE74" s="125"/>
      <c r="MIF74" s="125"/>
      <c r="MIG74" s="125"/>
      <c r="MIH74" s="125"/>
      <c r="MII74" s="125"/>
      <c r="MIJ74" s="125"/>
      <c r="MIK74" s="125"/>
      <c r="MIL74" s="125"/>
      <c r="MIM74" s="125"/>
      <c r="MIN74" s="125"/>
      <c r="MIO74" s="125"/>
      <c r="MIP74" s="125"/>
      <c r="MIQ74" s="125"/>
      <c r="MIR74" s="125"/>
      <c r="MIS74" s="125"/>
      <c r="MIT74" s="125"/>
      <c r="MIU74" s="125"/>
      <c r="MIV74" s="125"/>
      <c r="MIW74" s="125"/>
      <c r="MIX74" s="125"/>
      <c r="MIY74" s="125"/>
      <c r="MIZ74" s="125"/>
      <c r="MJA74" s="125"/>
      <c r="MJB74" s="125"/>
      <c r="MJC74" s="125"/>
      <c r="MJD74" s="125"/>
      <c r="MJE74" s="125"/>
      <c r="MJF74" s="125"/>
      <c r="MJG74" s="125"/>
      <c r="MJH74" s="125"/>
      <c r="MJI74" s="125"/>
      <c r="MJJ74" s="125"/>
      <c r="MJK74" s="125"/>
      <c r="MJL74" s="125"/>
      <c r="MJM74" s="125"/>
      <c r="MJN74" s="125"/>
      <c r="MJO74" s="125"/>
      <c r="MJP74" s="125"/>
      <c r="MJQ74" s="125"/>
      <c r="MJR74" s="125"/>
      <c r="MJS74" s="125"/>
      <c r="MJT74" s="125"/>
      <c r="MJU74" s="125"/>
      <c r="MJV74" s="125"/>
      <c r="MJW74" s="125"/>
      <c r="MJX74" s="125"/>
      <c r="MJY74" s="125"/>
      <c r="MJZ74" s="125"/>
      <c r="MKA74" s="125"/>
      <c r="MKB74" s="125"/>
      <c r="MKC74" s="125"/>
      <c r="MKD74" s="125"/>
      <c r="MKE74" s="125"/>
      <c r="MKF74" s="125"/>
      <c r="MKG74" s="125"/>
      <c r="MKH74" s="125"/>
      <c r="MKI74" s="125"/>
      <c r="MKJ74" s="125"/>
      <c r="MKK74" s="125"/>
      <c r="MKL74" s="125"/>
      <c r="MKM74" s="125"/>
      <c r="MKN74" s="125"/>
      <c r="MKO74" s="125"/>
      <c r="MKP74" s="125"/>
      <c r="MKQ74" s="125"/>
      <c r="MKR74" s="125"/>
      <c r="MKS74" s="125"/>
      <c r="MKT74" s="125"/>
      <c r="MKU74" s="125"/>
      <c r="MKV74" s="125"/>
      <c r="MKW74" s="125"/>
      <c r="MKX74" s="125"/>
      <c r="MKY74" s="125"/>
      <c r="MKZ74" s="125"/>
      <c r="MLA74" s="125"/>
      <c r="MLB74" s="125"/>
      <c r="MLC74" s="125"/>
      <c r="MLD74" s="125"/>
      <c r="MLE74" s="125"/>
      <c r="MLF74" s="125"/>
      <c r="MLG74" s="125"/>
      <c r="MLH74" s="125"/>
      <c r="MLI74" s="125"/>
      <c r="MLJ74" s="125"/>
      <c r="MLK74" s="125"/>
      <c r="MLL74" s="125"/>
      <c r="MLM74" s="125"/>
      <c r="MLN74" s="125"/>
      <c r="MLO74" s="125"/>
      <c r="MLP74" s="125"/>
      <c r="MLQ74" s="125"/>
      <c r="MLR74" s="125"/>
      <c r="MLS74" s="125"/>
      <c r="MLT74" s="125"/>
      <c r="MLU74" s="125"/>
      <c r="MLV74" s="125"/>
      <c r="MLW74" s="125"/>
      <c r="MLX74" s="125"/>
      <c r="MLY74" s="125"/>
      <c r="MLZ74" s="125"/>
      <c r="MMA74" s="125"/>
      <c r="MMB74" s="125"/>
      <c r="MMC74" s="125"/>
      <c r="MMD74" s="125"/>
      <c r="MME74" s="125"/>
      <c r="MMF74" s="125"/>
      <c r="MMG74" s="125"/>
      <c r="MMH74" s="125"/>
      <c r="MMI74" s="125"/>
      <c r="MMJ74" s="125"/>
      <c r="MMK74" s="125"/>
      <c r="MML74" s="125"/>
      <c r="MMM74" s="125"/>
      <c r="MMN74" s="125"/>
      <c r="MMO74" s="125"/>
      <c r="MMP74" s="125"/>
      <c r="MMQ74" s="125"/>
      <c r="MMR74" s="125"/>
      <c r="MMS74" s="125"/>
      <c r="MMT74" s="125"/>
      <c r="MMU74" s="125"/>
      <c r="MMV74" s="125"/>
      <c r="MMW74" s="125"/>
      <c r="MMX74" s="125"/>
      <c r="MMY74" s="125"/>
      <c r="MMZ74" s="125"/>
      <c r="MNA74" s="125"/>
      <c r="MNB74" s="125"/>
      <c r="MNC74" s="125"/>
      <c r="MND74" s="125"/>
      <c r="MNE74" s="125"/>
      <c r="MNF74" s="125"/>
      <c r="MNG74" s="125"/>
      <c r="MNH74" s="125"/>
      <c r="MNI74" s="125"/>
      <c r="MNJ74" s="125"/>
      <c r="MNK74" s="125"/>
      <c r="MNL74" s="125"/>
      <c r="MNM74" s="125"/>
      <c r="MNN74" s="125"/>
      <c r="MNO74" s="125"/>
      <c r="MNP74" s="125"/>
      <c r="MNQ74" s="125"/>
      <c r="MNR74" s="125"/>
      <c r="MNS74" s="125"/>
      <c r="MNT74" s="125"/>
      <c r="MNU74" s="125"/>
      <c r="MNV74" s="125"/>
      <c r="MNW74" s="125"/>
      <c r="MNX74" s="125"/>
      <c r="MNY74" s="125"/>
      <c r="MNZ74" s="125"/>
      <c r="MOA74" s="125"/>
      <c r="MOB74" s="125"/>
      <c r="MOC74" s="125"/>
      <c r="MOD74" s="125"/>
      <c r="MOE74" s="125"/>
      <c r="MOF74" s="125"/>
      <c r="MOG74" s="125"/>
      <c r="MOH74" s="125"/>
      <c r="MOI74" s="125"/>
      <c r="MOJ74" s="125"/>
      <c r="MOK74" s="125"/>
      <c r="MOL74" s="125"/>
      <c r="MOM74" s="125"/>
      <c r="MON74" s="125"/>
      <c r="MOO74" s="125"/>
      <c r="MOP74" s="125"/>
      <c r="MOQ74" s="125"/>
      <c r="MOR74" s="125"/>
      <c r="MOS74" s="125"/>
      <c r="MOT74" s="125"/>
      <c r="MOU74" s="125"/>
      <c r="MOV74" s="125"/>
      <c r="MOW74" s="125"/>
      <c r="MOX74" s="125"/>
      <c r="MOY74" s="125"/>
      <c r="MOZ74" s="125"/>
      <c r="MPA74" s="125"/>
      <c r="MPB74" s="125"/>
      <c r="MPC74" s="125"/>
      <c r="MPD74" s="125"/>
      <c r="MPE74" s="125"/>
      <c r="MPG74" s="125"/>
      <c r="MPH74" s="125"/>
      <c r="MPI74" s="125"/>
      <c r="MPJ74" s="125"/>
      <c r="MPK74" s="125"/>
      <c r="MPL74" s="125"/>
      <c r="MPM74" s="125"/>
      <c r="MPN74" s="125"/>
      <c r="MPO74" s="125"/>
      <c r="MPP74" s="125"/>
      <c r="MPQ74" s="125"/>
      <c r="MPR74" s="125"/>
      <c r="MPS74" s="125"/>
      <c r="MPT74" s="125"/>
      <c r="MPU74" s="125"/>
      <c r="MPV74" s="125"/>
      <c r="MPW74" s="125"/>
      <c r="MPX74" s="125"/>
      <c r="MPY74" s="125"/>
      <c r="MPZ74" s="125"/>
      <c r="MQA74" s="125"/>
      <c r="MQB74" s="125"/>
      <c r="MQC74" s="125"/>
      <c r="MQD74" s="125"/>
      <c r="MQE74" s="125"/>
      <c r="MQF74" s="125"/>
      <c r="MQG74" s="125"/>
      <c r="MQH74" s="125"/>
      <c r="MQI74" s="125"/>
      <c r="MQJ74" s="125"/>
      <c r="MQK74" s="125"/>
      <c r="MQL74" s="125"/>
      <c r="MQM74" s="125"/>
      <c r="MQN74" s="125"/>
      <c r="MQO74" s="125"/>
      <c r="MQP74" s="125"/>
      <c r="MQQ74" s="125"/>
      <c r="MQR74" s="125"/>
      <c r="MQS74" s="125"/>
      <c r="MQT74" s="125"/>
      <c r="MQU74" s="125"/>
      <c r="MQV74" s="125"/>
      <c r="MQW74" s="125"/>
      <c r="MQX74" s="125"/>
      <c r="MQY74" s="125"/>
      <c r="MQZ74" s="125"/>
      <c r="MRA74" s="125"/>
      <c r="MRB74" s="125"/>
      <c r="MRC74" s="125"/>
      <c r="MRD74" s="125"/>
      <c r="MRE74" s="125"/>
      <c r="MRF74" s="125"/>
      <c r="MRG74" s="125"/>
      <c r="MRH74" s="125"/>
      <c r="MRI74" s="125"/>
      <c r="MRJ74" s="125"/>
      <c r="MRK74" s="125"/>
      <c r="MRL74" s="125"/>
      <c r="MRM74" s="125"/>
      <c r="MRN74" s="125"/>
      <c r="MRO74" s="125"/>
      <c r="MRP74" s="125"/>
      <c r="MRQ74" s="125"/>
      <c r="MRR74" s="125"/>
      <c r="MRS74" s="125"/>
      <c r="MRT74" s="125"/>
      <c r="MRU74" s="125"/>
      <c r="MRV74" s="125"/>
      <c r="MRW74" s="125"/>
      <c r="MRX74" s="125"/>
      <c r="MRY74" s="125"/>
      <c r="MRZ74" s="125"/>
      <c r="MSA74" s="125"/>
      <c r="MSB74" s="125"/>
      <c r="MSC74" s="125"/>
      <c r="MSD74" s="125"/>
      <c r="MSE74" s="125"/>
      <c r="MSF74" s="125"/>
      <c r="MSG74" s="125"/>
      <c r="MSH74" s="125"/>
      <c r="MSI74" s="125"/>
      <c r="MSJ74" s="125"/>
      <c r="MSK74" s="125"/>
      <c r="MSL74" s="125"/>
      <c r="MSM74" s="125"/>
      <c r="MSN74" s="125"/>
      <c r="MSO74" s="125"/>
      <c r="MSP74" s="125"/>
      <c r="MSQ74" s="125"/>
      <c r="MSR74" s="125"/>
      <c r="MSS74" s="125"/>
      <c r="MST74" s="125"/>
      <c r="MSU74" s="125"/>
      <c r="MSV74" s="125"/>
      <c r="MSW74" s="125"/>
      <c r="MSX74" s="125"/>
      <c r="MSY74" s="125"/>
      <c r="MSZ74" s="125"/>
      <c r="MTA74" s="125"/>
      <c r="MTB74" s="125"/>
      <c r="MTC74" s="125"/>
      <c r="MTD74" s="125"/>
      <c r="MTE74" s="125"/>
      <c r="MTF74" s="125"/>
      <c r="MTG74" s="125"/>
      <c r="MTH74" s="125"/>
      <c r="MTI74" s="125"/>
      <c r="MTJ74" s="125"/>
      <c r="MTK74" s="125"/>
      <c r="MTL74" s="125"/>
      <c r="MTM74" s="125"/>
      <c r="MTN74" s="125"/>
      <c r="MTO74" s="125"/>
      <c r="MTP74" s="125"/>
      <c r="MTQ74" s="125"/>
      <c r="MTR74" s="125"/>
      <c r="MTS74" s="125"/>
      <c r="MTT74" s="125"/>
      <c r="MTU74" s="125"/>
      <c r="MTV74" s="125"/>
      <c r="MTW74" s="125"/>
      <c r="MTX74" s="125"/>
      <c r="MTY74" s="125"/>
      <c r="MTZ74" s="125"/>
      <c r="MUA74" s="125"/>
      <c r="MUB74" s="125"/>
      <c r="MUC74" s="125"/>
      <c r="MUD74" s="125"/>
      <c r="MUE74" s="125"/>
      <c r="MUF74" s="125"/>
      <c r="MUG74" s="125"/>
      <c r="MUH74" s="125"/>
      <c r="MUI74" s="125"/>
      <c r="MUJ74" s="125"/>
      <c r="MUK74" s="125"/>
      <c r="MUL74" s="125"/>
      <c r="MUM74" s="125"/>
      <c r="MUN74" s="125"/>
      <c r="MUO74" s="125"/>
      <c r="MUP74" s="125"/>
      <c r="MUQ74" s="125"/>
      <c r="MUR74" s="125"/>
      <c r="MUS74" s="125"/>
      <c r="MUT74" s="125"/>
      <c r="MUU74" s="125"/>
      <c r="MUV74" s="125"/>
      <c r="MUW74" s="125"/>
      <c r="MUX74" s="125"/>
      <c r="MUY74" s="125"/>
      <c r="MUZ74" s="125"/>
      <c r="MVA74" s="125"/>
      <c r="MVB74" s="125"/>
      <c r="MVC74" s="125"/>
      <c r="MVD74" s="125"/>
      <c r="MVE74" s="125"/>
      <c r="MVF74" s="125"/>
      <c r="MVG74" s="125"/>
      <c r="MVH74" s="125"/>
      <c r="MVI74" s="125"/>
      <c r="MVJ74" s="125"/>
      <c r="MVK74" s="125"/>
      <c r="MVL74" s="125"/>
      <c r="MVM74" s="125"/>
      <c r="MVN74" s="125"/>
      <c r="MVO74" s="125"/>
      <c r="MVP74" s="125"/>
      <c r="MVQ74" s="125"/>
      <c r="MVR74" s="125"/>
      <c r="MVS74" s="125"/>
      <c r="MVT74" s="125"/>
      <c r="MVU74" s="125"/>
      <c r="MVV74" s="125"/>
      <c r="MVW74" s="125"/>
      <c r="MVX74" s="125"/>
      <c r="MVY74" s="125"/>
      <c r="MVZ74" s="125"/>
      <c r="MWA74" s="125"/>
      <c r="MWB74" s="125"/>
      <c r="MWC74" s="125"/>
      <c r="MWD74" s="125"/>
      <c r="MWE74" s="125"/>
      <c r="MWF74" s="125"/>
      <c r="MWG74" s="125"/>
      <c r="MWH74" s="125"/>
      <c r="MWI74" s="125"/>
      <c r="MWJ74" s="125"/>
      <c r="MWK74" s="125"/>
      <c r="MWL74" s="125"/>
      <c r="MWM74" s="125"/>
      <c r="MWN74" s="125"/>
      <c r="MWO74" s="125"/>
      <c r="MWP74" s="125"/>
      <c r="MWQ74" s="125"/>
      <c r="MWR74" s="125"/>
      <c r="MWS74" s="125"/>
      <c r="MWT74" s="125"/>
      <c r="MWU74" s="125"/>
      <c r="MWV74" s="125"/>
      <c r="MWW74" s="125"/>
      <c r="MWX74" s="125"/>
      <c r="MWY74" s="125"/>
      <c r="MWZ74" s="125"/>
      <c r="MXA74" s="125"/>
      <c r="MXB74" s="125"/>
      <c r="MXC74" s="125"/>
      <c r="MXD74" s="125"/>
      <c r="MXE74" s="125"/>
      <c r="MXF74" s="125"/>
      <c r="MXG74" s="125"/>
      <c r="MXH74" s="125"/>
      <c r="MXI74" s="125"/>
      <c r="MXJ74" s="125"/>
      <c r="MXK74" s="125"/>
      <c r="MXL74" s="125"/>
      <c r="MXM74" s="125"/>
      <c r="MXN74" s="125"/>
      <c r="MXO74" s="125"/>
      <c r="MXP74" s="125"/>
      <c r="MXQ74" s="125"/>
      <c r="MXR74" s="125"/>
      <c r="MXS74" s="125"/>
      <c r="MXT74" s="125"/>
      <c r="MXU74" s="125"/>
      <c r="MXV74" s="125"/>
      <c r="MXW74" s="125"/>
      <c r="MXX74" s="125"/>
      <c r="MXY74" s="125"/>
      <c r="MXZ74" s="125"/>
      <c r="MYA74" s="125"/>
      <c r="MYB74" s="125"/>
      <c r="MYC74" s="125"/>
      <c r="MYD74" s="125"/>
      <c r="MYE74" s="125"/>
      <c r="MYF74" s="125"/>
      <c r="MYG74" s="125"/>
      <c r="MYH74" s="125"/>
      <c r="MYI74" s="125"/>
      <c r="MYJ74" s="125"/>
      <c r="MYK74" s="125"/>
      <c r="MYL74" s="125"/>
      <c r="MYM74" s="125"/>
      <c r="MYN74" s="125"/>
      <c r="MYO74" s="125"/>
      <c r="MYP74" s="125"/>
      <c r="MYQ74" s="125"/>
      <c r="MYR74" s="125"/>
      <c r="MYS74" s="125"/>
      <c r="MYT74" s="125"/>
      <c r="MYU74" s="125"/>
      <c r="MYV74" s="125"/>
      <c r="MYW74" s="125"/>
      <c r="MYX74" s="125"/>
      <c r="MYY74" s="125"/>
      <c r="MYZ74" s="125"/>
      <c r="MZA74" s="125"/>
      <c r="MZC74" s="125"/>
      <c r="MZD74" s="125"/>
      <c r="MZE74" s="125"/>
      <c r="MZF74" s="125"/>
      <c r="MZG74" s="125"/>
      <c r="MZH74" s="125"/>
      <c r="MZI74" s="125"/>
      <c r="MZJ74" s="125"/>
      <c r="MZK74" s="125"/>
      <c r="MZL74" s="125"/>
      <c r="MZM74" s="125"/>
      <c r="MZN74" s="125"/>
      <c r="MZO74" s="125"/>
      <c r="MZP74" s="125"/>
      <c r="MZQ74" s="125"/>
      <c r="MZR74" s="125"/>
      <c r="MZS74" s="125"/>
      <c r="MZT74" s="125"/>
      <c r="MZU74" s="125"/>
      <c r="MZV74" s="125"/>
      <c r="MZW74" s="125"/>
      <c r="MZX74" s="125"/>
      <c r="MZY74" s="125"/>
      <c r="MZZ74" s="125"/>
      <c r="NAA74" s="125"/>
      <c r="NAB74" s="125"/>
      <c r="NAC74" s="125"/>
      <c r="NAD74" s="125"/>
      <c r="NAE74" s="125"/>
      <c r="NAF74" s="125"/>
      <c r="NAG74" s="125"/>
      <c r="NAH74" s="125"/>
      <c r="NAI74" s="125"/>
      <c r="NAJ74" s="125"/>
      <c r="NAK74" s="125"/>
      <c r="NAL74" s="125"/>
      <c r="NAM74" s="125"/>
      <c r="NAN74" s="125"/>
      <c r="NAO74" s="125"/>
      <c r="NAP74" s="125"/>
      <c r="NAQ74" s="125"/>
      <c r="NAR74" s="125"/>
      <c r="NAS74" s="125"/>
      <c r="NAT74" s="125"/>
      <c r="NAU74" s="125"/>
      <c r="NAV74" s="125"/>
      <c r="NAW74" s="125"/>
      <c r="NAX74" s="125"/>
      <c r="NAY74" s="125"/>
      <c r="NAZ74" s="125"/>
      <c r="NBA74" s="125"/>
      <c r="NBB74" s="125"/>
      <c r="NBC74" s="125"/>
      <c r="NBD74" s="125"/>
      <c r="NBE74" s="125"/>
      <c r="NBF74" s="125"/>
      <c r="NBG74" s="125"/>
      <c r="NBH74" s="125"/>
      <c r="NBI74" s="125"/>
      <c r="NBJ74" s="125"/>
      <c r="NBK74" s="125"/>
      <c r="NBL74" s="125"/>
      <c r="NBM74" s="125"/>
      <c r="NBN74" s="125"/>
      <c r="NBO74" s="125"/>
      <c r="NBP74" s="125"/>
      <c r="NBQ74" s="125"/>
      <c r="NBR74" s="125"/>
      <c r="NBS74" s="125"/>
      <c r="NBT74" s="125"/>
      <c r="NBU74" s="125"/>
      <c r="NBV74" s="125"/>
      <c r="NBW74" s="125"/>
      <c r="NBX74" s="125"/>
      <c r="NBY74" s="125"/>
      <c r="NBZ74" s="125"/>
      <c r="NCA74" s="125"/>
      <c r="NCB74" s="125"/>
      <c r="NCC74" s="125"/>
      <c r="NCD74" s="125"/>
      <c r="NCE74" s="125"/>
      <c r="NCF74" s="125"/>
      <c r="NCG74" s="125"/>
      <c r="NCH74" s="125"/>
      <c r="NCI74" s="125"/>
      <c r="NCJ74" s="125"/>
      <c r="NCK74" s="125"/>
      <c r="NCL74" s="125"/>
      <c r="NCM74" s="125"/>
      <c r="NCN74" s="125"/>
      <c r="NCO74" s="125"/>
      <c r="NCP74" s="125"/>
      <c r="NCQ74" s="125"/>
      <c r="NCR74" s="125"/>
      <c r="NCS74" s="125"/>
      <c r="NCT74" s="125"/>
      <c r="NCU74" s="125"/>
      <c r="NCV74" s="125"/>
      <c r="NCW74" s="125"/>
      <c r="NCX74" s="125"/>
      <c r="NCY74" s="125"/>
      <c r="NCZ74" s="125"/>
      <c r="NDA74" s="125"/>
      <c r="NDB74" s="125"/>
      <c r="NDC74" s="125"/>
      <c r="NDD74" s="125"/>
      <c r="NDE74" s="125"/>
      <c r="NDF74" s="125"/>
      <c r="NDG74" s="125"/>
      <c r="NDH74" s="125"/>
      <c r="NDI74" s="125"/>
      <c r="NDJ74" s="125"/>
      <c r="NDK74" s="125"/>
      <c r="NDL74" s="125"/>
      <c r="NDM74" s="125"/>
      <c r="NDN74" s="125"/>
      <c r="NDO74" s="125"/>
      <c r="NDP74" s="125"/>
      <c r="NDQ74" s="125"/>
      <c r="NDR74" s="125"/>
      <c r="NDS74" s="125"/>
      <c r="NDT74" s="125"/>
      <c r="NDU74" s="125"/>
      <c r="NDV74" s="125"/>
      <c r="NDW74" s="125"/>
      <c r="NDX74" s="125"/>
      <c r="NDY74" s="125"/>
      <c r="NDZ74" s="125"/>
      <c r="NEA74" s="125"/>
      <c r="NEB74" s="125"/>
      <c r="NEC74" s="125"/>
      <c r="NED74" s="125"/>
      <c r="NEE74" s="125"/>
      <c r="NEF74" s="125"/>
      <c r="NEG74" s="125"/>
      <c r="NEH74" s="125"/>
      <c r="NEI74" s="125"/>
      <c r="NEJ74" s="125"/>
      <c r="NEK74" s="125"/>
      <c r="NEL74" s="125"/>
      <c r="NEM74" s="125"/>
      <c r="NEN74" s="125"/>
      <c r="NEO74" s="125"/>
      <c r="NEP74" s="125"/>
      <c r="NEQ74" s="125"/>
      <c r="NER74" s="125"/>
      <c r="NES74" s="125"/>
      <c r="NET74" s="125"/>
      <c r="NEU74" s="125"/>
      <c r="NEV74" s="125"/>
      <c r="NEW74" s="125"/>
      <c r="NEX74" s="125"/>
      <c r="NEY74" s="125"/>
      <c r="NEZ74" s="125"/>
      <c r="NFA74" s="125"/>
      <c r="NFB74" s="125"/>
      <c r="NFC74" s="125"/>
      <c r="NFD74" s="125"/>
      <c r="NFE74" s="125"/>
      <c r="NFF74" s="125"/>
      <c r="NFG74" s="125"/>
      <c r="NFH74" s="125"/>
      <c r="NFI74" s="125"/>
      <c r="NFJ74" s="125"/>
      <c r="NFK74" s="125"/>
      <c r="NFL74" s="125"/>
      <c r="NFM74" s="125"/>
      <c r="NFN74" s="125"/>
      <c r="NFO74" s="125"/>
      <c r="NFP74" s="125"/>
      <c r="NFQ74" s="125"/>
      <c r="NFR74" s="125"/>
      <c r="NFS74" s="125"/>
      <c r="NFT74" s="125"/>
      <c r="NFU74" s="125"/>
      <c r="NFV74" s="125"/>
      <c r="NFW74" s="125"/>
      <c r="NFX74" s="125"/>
      <c r="NFY74" s="125"/>
      <c r="NFZ74" s="125"/>
      <c r="NGA74" s="125"/>
      <c r="NGB74" s="125"/>
      <c r="NGC74" s="125"/>
      <c r="NGD74" s="125"/>
      <c r="NGE74" s="125"/>
      <c r="NGF74" s="125"/>
      <c r="NGG74" s="125"/>
      <c r="NGH74" s="125"/>
      <c r="NGI74" s="125"/>
      <c r="NGJ74" s="125"/>
      <c r="NGK74" s="125"/>
      <c r="NGL74" s="125"/>
      <c r="NGM74" s="125"/>
      <c r="NGN74" s="125"/>
      <c r="NGO74" s="125"/>
      <c r="NGP74" s="125"/>
      <c r="NGQ74" s="125"/>
      <c r="NGR74" s="125"/>
      <c r="NGS74" s="125"/>
      <c r="NGT74" s="125"/>
      <c r="NGU74" s="125"/>
      <c r="NGV74" s="125"/>
      <c r="NGW74" s="125"/>
      <c r="NGX74" s="125"/>
      <c r="NGY74" s="125"/>
      <c r="NGZ74" s="125"/>
      <c r="NHA74" s="125"/>
      <c r="NHB74" s="125"/>
      <c r="NHC74" s="125"/>
      <c r="NHD74" s="125"/>
      <c r="NHE74" s="125"/>
      <c r="NHF74" s="125"/>
      <c r="NHG74" s="125"/>
      <c r="NHH74" s="125"/>
      <c r="NHI74" s="125"/>
      <c r="NHJ74" s="125"/>
      <c r="NHK74" s="125"/>
      <c r="NHL74" s="125"/>
      <c r="NHM74" s="125"/>
      <c r="NHN74" s="125"/>
      <c r="NHO74" s="125"/>
      <c r="NHP74" s="125"/>
      <c r="NHQ74" s="125"/>
      <c r="NHR74" s="125"/>
      <c r="NHS74" s="125"/>
      <c r="NHT74" s="125"/>
      <c r="NHU74" s="125"/>
      <c r="NHV74" s="125"/>
      <c r="NHW74" s="125"/>
      <c r="NHX74" s="125"/>
      <c r="NHY74" s="125"/>
      <c r="NHZ74" s="125"/>
      <c r="NIA74" s="125"/>
      <c r="NIB74" s="125"/>
      <c r="NIC74" s="125"/>
      <c r="NID74" s="125"/>
      <c r="NIE74" s="125"/>
      <c r="NIF74" s="125"/>
      <c r="NIG74" s="125"/>
      <c r="NIH74" s="125"/>
      <c r="NII74" s="125"/>
      <c r="NIJ74" s="125"/>
      <c r="NIK74" s="125"/>
      <c r="NIL74" s="125"/>
      <c r="NIM74" s="125"/>
      <c r="NIN74" s="125"/>
      <c r="NIO74" s="125"/>
      <c r="NIP74" s="125"/>
      <c r="NIQ74" s="125"/>
      <c r="NIR74" s="125"/>
      <c r="NIS74" s="125"/>
      <c r="NIT74" s="125"/>
      <c r="NIU74" s="125"/>
      <c r="NIV74" s="125"/>
      <c r="NIW74" s="125"/>
      <c r="NIY74" s="125"/>
      <c r="NIZ74" s="125"/>
      <c r="NJA74" s="125"/>
      <c r="NJB74" s="125"/>
      <c r="NJC74" s="125"/>
      <c r="NJD74" s="125"/>
      <c r="NJE74" s="125"/>
      <c r="NJF74" s="125"/>
      <c r="NJG74" s="125"/>
      <c r="NJH74" s="125"/>
      <c r="NJI74" s="125"/>
      <c r="NJJ74" s="125"/>
      <c r="NJK74" s="125"/>
      <c r="NJL74" s="125"/>
      <c r="NJM74" s="125"/>
      <c r="NJN74" s="125"/>
      <c r="NJO74" s="125"/>
      <c r="NJP74" s="125"/>
      <c r="NJQ74" s="125"/>
      <c r="NJR74" s="125"/>
      <c r="NJS74" s="125"/>
      <c r="NJT74" s="125"/>
      <c r="NJU74" s="125"/>
      <c r="NJV74" s="125"/>
      <c r="NJW74" s="125"/>
      <c r="NJX74" s="125"/>
      <c r="NJY74" s="125"/>
      <c r="NJZ74" s="125"/>
      <c r="NKA74" s="125"/>
      <c r="NKB74" s="125"/>
      <c r="NKC74" s="125"/>
      <c r="NKD74" s="125"/>
      <c r="NKE74" s="125"/>
      <c r="NKF74" s="125"/>
      <c r="NKG74" s="125"/>
      <c r="NKH74" s="125"/>
      <c r="NKI74" s="125"/>
      <c r="NKJ74" s="125"/>
      <c r="NKK74" s="125"/>
      <c r="NKL74" s="125"/>
      <c r="NKM74" s="125"/>
      <c r="NKN74" s="125"/>
      <c r="NKO74" s="125"/>
      <c r="NKP74" s="125"/>
      <c r="NKQ74" s="125"/>
      <c r="NKR74" s="125"/>
      <c r="NKS74" s="125"/>
      <c r="NKT74" s="125"/>
      <c r="NKU74" s="125"/>
      <c r="NKV74" s="125"/>
      <c r="NKW74" s="125"/>
      <c r="NKX74" s="125"/>
      <c r="NKY74" s="125"/>
      <c r="NKZ74" s="125"/>
      <c r="NLA74" s="125"/>
      <c r="NLB74" s="125"/>
      <c r="NLC74" s="125"/>
      <c r="NLD74" s="125"/>
      <c r="NLE74" s="125"/>
      <c r="NLF74" s="125"/>
      <c r="NLG74" s="125"/>
      <c r="NLH74" s="125"/>
      <c r="NLI74" s="125"/>
      <c r="NLJ74" s="125"/>
      <c r="NLK74" s="125"/>
      <c r="NLL74" s="125"/>
      <c r="NLM74" s="125"/>
      <c r="NLN74" s="125"/>
      <c r="NLO74" s="125"/>
      <c r="NLP74" s="125"/>
      <c r="NLQ74" s="125"/>
      <c r="NLR74" s="125"/>
      <c r="NLS74" s="125"/>
      <c r="NLT74" s="125"/>
      <c r="NLU74" s="125"/>
      <c r="NLV74" s="125"/>
      <c r="NLW74" s="125"/>
      <c r="NLX74" s="125"/>
      <c r="NLY74" s="125"/>
      <c r="NLZ74" s="125"/>
      <c r="NMA74" s="125"/>
      <c r="NMB74" s="125"/>
      <c r="NMC74" s="125"/>
      <c r="NMD74" s="125"/>
      <c r="NME74" s="125"/>
      <c r="NMF74" s="125"/>
      <c r="NMG74" s="125"/>
      <c r="NMH74" s="125"/>
      <c r="NMI74" s="125"/>
      <c r="NMJ74" s="125"/>
      <c r="NMK74" s="125"/>
      <c r="NML74" s="125"/>
      <c r="NMM74" s="125"/>
      <c r="NMN74" s="125"/>
      <c r="NMO74" s="125"/>
      <c r="NMP74" s="125"/>
      <c r="NMQ74" s="125"/>
      <c r="NMR74" s="125"/>
      <c r="NMS74" s="125"/>
      <c r="NMT74" s="125"/>
      <c r="NMU74" s="125"/>
      <c r="NMV74" s="125"/>
      <c r="NMW74" s="125"/>
      <c r="NMX74" s="125"/>
      <c r="NMY74" s="125"/>
      <c r="NMZ74" s="125"/>
      <c r="NNA74" s="125"/>
      <c r="NNB74" s="125"/>
      <c r="NNC74" s="125"/>
      <c r="NND74" s="125"/>
      <c r="NNE74" s="125"/>
      <c r="NNF74" s="125"/>
      <c r="NNG74" s="125"/>
      <c r="NNH74" s="125"/>
      <c r="NNI74" s="125"/>
      <c r="NNJ74" s="125"/>
      <c r="NNK74" s="125"/>
      <c r="NNL74" s="125"/>
      <c r="NNM74" s="125"/>
      <c r="NNN74" s="125"/>
      <c r="NNO74" s="125"/>
      <c r="NNP74" s="125"/>
      <c r="NNQ74" s="125"/>
      <c r="NNR74" s="125"/>
      <c r="NNS74" s="125"/>
      <c r="NNT74" s="125"/>
      <c r="NNU74" s="125"/>
      <c r="NNV74" s="125"/>
      <c r="NNW74" s="125"/>
      <c r="NNX74" s="125"/>
      <c r="NNY74" s="125"/>
      <c r="NNZ74" s="125"/>
      <c r="NOA74" s="125"/>
      <c r="NOB74" s="125"/>
      <c r="NOC74" s="125"/>
      <c r="NOD74" s="125"/>
      <c r="NOE74" s="125"/>
      <c r="NOF74" s="125"/>
      <c r="NOG74" s="125"/>
      <c r="NOH74" s="125"/>
      <c r="NOI74" s="125"/>
      <c r="NOJ74" s="125"/>
      <c r="NOK74" s="125"/>
      <c r="NOL74" s="125"/>
      <c r="NOM74" s="125"/>
      <c r="NON74" s="125"/>
      <c r="NOO74" s="125"/>
      <c r="NOP74" s="125"/>
      <c r="NOQ74" s="125"/>
      <c r="NOR74" s="125"/>
      <c r="NOS74" s="125"/>
      <c r="NOT74" s="125"/>
      <c r="NOU74" s="125"/>
      <c r="NOV74" s="125"/>
      <c r="NOW74" s="125"/>
      <c r="NOX74" s="125"/>
      <c r="NOY74" s="125"/>
      <c r="NOZ74" s="125"/>
      <c r="NPA74" s="125"/>
      <c r="NPB74" s="125"/>
      <c r="NPC74" s="125"/>
      <c r="NPD74" s="125"/>
      <c r="NPE74" s="125"/>
      <c r="NPF74" s="125"/>
      <c r="NPG74" s="125"/>
      <c r="NPH74" s="125"/>
      <c r="NPI74" s="125"/>
      <c r="NPJ74" s="125"/>
      <c r="NPK74" s="125"/>
      <c r="NPL74" s="125"/>
      <c r="NPM74" s="125"/>
      <c r="NPN74" s="125"/>
      <c r="NPO74" s="125"/>
      <c r="NPP74" s="125"/>
      <c r="NPQ74" s="125"/>
      <c r="NPR74" s="125"/>
      <c r="NPS74" s="125"/>
      <c r="NPT74" s="125"/>
      <c r="NPU74" s="125"/>
      <c r="NPV74" s="125"/>
      <c r="NPW74" s="125"/>
      <c r="NPX74" s="125"/>
      <c r="NPY74" s="125"/>
      <c r="NPZ74" s="125"/>
      <c r="NQA74" s="125"/>
      <c r="NQB74" s="125"/>
      <c r="NQC74" s="125"/>
      <c r="NQD74" s="125"/>
      <c r="NQE74" s="125"/>
      <c r="NQF74" s="125"/>
      <c r="NQG74" s="125"/>
      <c r="NQH74" s="125"/>
      <c r="NQI74" s="125"/>
      <c r="NQJ74" s="125"/>
      <c r="NQK74" s="125"/>
      <c r="NQL74" s="125"/>
      <c r="NQM74" s="125"/>
      <c r="NQN74" s="125"/>
      <c r="NQO74" s="125"/>
      <c r="NQP74" s="125"/>
      <c r="NQQ74" s="125"/>
      <c r="NQR74" s="125"/>
      <c r="NQS74" s="125"/>
      <c r="NQT74" s="125"/>
      <c r="NQU74" s="125"/>
      <c r="NQV74" s="125"/>
      <c r="NQW74" s="125"/>
      <c r="NQX74" s="125"/>
      <c r="NQY74" s="125"/>
      <c r="NQZ74" s="125"/>
      <c r="NRA74" s="125"/>
      <c r="NRB74" s="125"/>
      <c r="NRC74" s="125"/>
      <c r="NRD74" s="125"/>
      <c r="NRE74" s="125"/>
      <c r="NRF74" s="125"/>
      <c r="NRG74" s="125"/>
      <c r="NRH74" s="125"/>
      <c r="NRI74" s="125"/>
      <c r="NRJ74" s="125"/>
      <c r="NRK74" s="125"/>
      <c r="NRL74" s="125"/>
      <c r="NRM74" s="125"/>
      <c r="NRN74" s="125"/>
      <c r="NRO74" s="125"/>
      <c r="NRP74" s="125"/>
      <c r="NRQ74" s="125"/>
      <c r="NRR74" s="125"/>
      <c r="NRS74" s="125"/>
      <c r="NRT74" s="125"/>
      <c r="NRU74" s="125"/>
      <c r="NRV74" s="125"/>
      <c r="NRW74" s="125"/>
      <c r="NRX74" s="125"/>
      <c r="NRY74" s="125"/>
      <c r="NRZ74" s="125"/>
      <c r="NSA74" s="125"/>
      <c r="NSB74" s="125"/>
      <c r="NSC74" s="125"/>
      <c r="NSD74" s="125"/>
      <c r="NSE74" s="125"/>
      <c r="NSF74" s="125"/>
      <c r="NSG74" s="125"/>
      <c r="NSH74" s="125"/>
      <c r="NSI74" s="125"/>
      <c r="NSJ74" s="125"/>
      <c r="NSK74" s="125"/>
      <c r="NSL74" s="125"/>
      <c r="NSM74" s="125"/>
      <c r="NSN74" s="125"/>
      <c r="NSO74" s="125"/>
      <c r="NSP74" s="125"/>
      <c r="NSQ74" s="125"/>
      <c r="NSR74" s="125"/>
      <c r="NSS74" s="125"/>
      <c r="NSU74" s="125"/>
      <c r="NSV74" s="125"/>
      <c r="NSW74" s="125"/>
      <c r="NSX74" s="125"/>
      <c r="NSY74" s="125"/>
      <c r="NSZ74" s="125"/>
      <c r="NTA74" s="125"/>
      <c r="NTB74" s="125"/>
      <c r="NTC74" s="125"/>
      <c r="NTD74" s="125"/>
      <c r="NTE74" s="125"/>
      <c r="NTF74" s="125"/>
      <c r="NTG74" s="125"/>
      <c r="NTH74" s="125"/>
      <c r="NTI74" s="125"/>
      <c r="NTJ74" s="125"/>
      <c r="NTK74" s="125"/>
      <c r="NTL74" s="125"/>
      <c r="NTM74" s="125"/>
      <c r="NTN74" s="125"/>
      <c r="NTO74" s="125"/>
      <c r="NTP74" s="125"/>
      <c r="NTQ74" s="125"/>
      <c r="NTR74" s="125"/>
      <c r="NTS74" s="125"/>
      <c r="NTT74" s="125"/>
      <c r="NTU74" s="125"/>
      <c r="NTV74" s="125"/>
      <c r="NTW74" s="125"/>
      <c r="NTX74" s="125"/>
      <c r="NTY74" s="125"/>
      <c r="NTZ74" s="125"/>
      <c r="NUA74" s="125"/>
      <c r="NUB74" s="125"/>
      <c r="NUC74" s="125"/>
      <c r="NUD74" s="125"/>
      <c r="NUE74" s="125"/>
      <c r="NUF74" s="125"/>
      <c r="NUG74" s="125"/>
      <c r="NUH74" s="125"/>
      <c r="NUI74" s="125"/>
      <c r="NUJ74" s="125"/>
      <c r="NUK74" s="125"/>
      <c r="NUL74" s="125"/>
      <c r="NUM74" s="125"/>
      <c r="NUN74" s="125"/>
      <c r="NUO74" s="125"/>
      <c r="NUP74" s="125"/>
      <c r="NUQ74" s="125"/>
      <c r="NUR74" s="125"/>
      <c r="NUS74" s="125"/>
      <c r="NUT74" s="125"/>
      <c r="NUU74" s="125"/>
      <c r="NUV74" s="125"/>
      <c r="NUW74" s="125"/>
      <c r="NUX74" s="125"/>
      <c r="NUY74" s="125"/>
      <c r="NUZ74" s="125"/>
      <c r="NVA74" s="125"/>
      <c r="NVB74" s="125"/>
      <c r="NVC74" s="125"/>
      <c r="NVD74" s="125"/>
      <c r="NVE74" s="125"/>
      <c r="NVF74" s="125"/>
      <c r="NVG74" s="125"/>
      <c r="NVH74" s="125"/>
      <c r="NVI74" s="125"/>
      <c r="NVJ74" s="125"/>
      <c r="NVK74" s="125"/>
      <c r="NVL74" s="125"/>
      <c r="NVM74" s="125"/>
      <c r="NVN74" s="125"/>
      <c r="NVO74" s="125"/>
      <c r="NVP74" s="125"/>
      <c r="NVQ74" s="125"/>
      <c r="NVR74" s="125"/>
      <c r="NVS74" s="125"/>
      <c r="NVT74" s="125"/>
      <c r="NVU74" s="125"/>
      <c r="NVV74" s="125"/>
      <c r="NVW74" s="125"/>
      <c r="NVX74" s="125"/>
      <c r="NVY74" s="125"/>
      <c r="NVZ74" s="125"/>
      <c r="NWA74" s="125"/>
      <c r="NWB74" s="125"/>
      <c r="NWC74" s="125"/>
      <c r="NWD74" s="125"/>
      <c r="NWE74" s="125"/>
      <c r="NWF74" s="125"/>
      <c r="NWG74" s="125"/>
      <c r="NWH74" s="125"/>
      <c r="NWI74" s="125"/>
      <c r="NWJ74" s="125"/>
      <c r="NWK74" s="125"/>
      <c r="NWL74" s="125"/>
      <c r="NWM74" s="125"/>
      <c r="NWN74" s="125"/>
      <c r="NWO74" s="125"/>
      <c r="NWP74" s="125"/>
      <c r="NWQ74" s="125"/>
      <c r="NWR74" s="125"/>
      <c r="NWS74" s="125"/>
      <c r="NWT74" s="125"/>
      <c r="NWU74" s="125"/>
      <c r="NWV74" s="125"/>
      <c r="NWW74" s="125"/>
      <c r="NWX74" s="125"/>
      <c r="NWY74" s="125"/>
      <c r="NWZ74" s="125"/>
      <c r="NXA74" s="125"/>
      <c r="NXB74" s="125"/>
      <c r="NXC74" s="125"/>
      <c r="NXD74" s="125"/>
      <c r="NXE74" s="125"/>
      <c r="NXF74" s="125"/>
      <c r="NXG74" s="125"/>
      <c r="NXH74" s="125"/>
      <c r="NXI74" s="125"/>
      <c r="NXJ74" s="125"/>
      <c r="NXK74" s="125"/>
      <c r="NXL74" s="125"/>
      <c r="NXM74" s="125"/>
      <c r="NXN74" s="125"/>
      <c r="NXO74" s="125"/>
      <c r="NXP74" s="125"/>
      <c r="NXQ74" s="125"/>
      <c r="NXR74" s="125"/>
      <c r="NXS74" s="125"/>
      <c r="NXT74" s="125"/>
      <c r="NXU74" s="125"/>
      <c r="NXV74" s="125"/>
      <c r="NXW74" s="125"/>
      <c r="NXX74" s="125"/>
      <c r="NXY74" s="125"/>
      <c r="NXZ74" s="125"/>
      <c r="NYA74" s="125"/>
      <c r="NYB74" s="125"/>
      <c r="NYC74" s="125"/>
      <c r="NYD74" s="125"/>
      <c r="NYE74" s="125"/>
      <c r="NYF74" s="125"/>
      <c r="NYG74" s="125"/>
      <c r="NYH74" s="125"/>
      <c r="NYI74" s="125"/>
      <c r="NYJ74" s="125"/>
      <c r="NYK74" s="125"/>
      <c r="NYL74" s="125"/>
      <c r="NYM74" s="125"/>
      <c r="NYN74" s="125"/>
      <c r="NYO74" s="125"/>
      <c r="NYP74" s="125"/>
      <c r="NYQ74" s="125"/>
      <c r="NYR74" s="125"/>
      <c r="NYS74" s="125"/>
      <c r="NYT74" s="125"/>
      <c r="NYU74" s="125"/>
      <c r="NYV74" s="125"/>
      <c r="NYW74" s="125"/>
      <c r="NYX74" s="125"/>
      <c r="NYY74" s="125"/>
      <c r="NYZ74" s="125"/>
      <c r="NZA74" s="125"/>
      <c r="NZB74" s="125"/>
      <c r="NZC74" s="125"/>
      <c r="NZD74" s="125"/>
      <c r="NZE74" s="125"/>
      <c r="NZF74" s="125"/>
      <c r="NZG74" s="125"/>
      <c r="NZH74" s="125"/>
      <c r="NZI74" s="125"/>
      <c r="NZJ74" s="125"/>
      <c r="NZK74" s="125"/>
      <c r="NZL74" s="125"/>
      <c r="NZM74" s="125"/>
      <c r="NZN74" s="125"/>
      <c r="NZO74" s="125"/>
      <c r="NZP74" s="125"/>
      <c r="NZQ74" s="125"/>
      <c r="NZR74" s="125"/>
      <c r="NZS74" s="125"/>
      <c r="NZT74" s="125"/>
      <c r="NZU74" s="125"/>
      <c r="NZV74" s="125"/>
      <c r="NZW74" s="125"/>
      <c r="NZX74" s="125"/>
      <c r="NZY74" s="125"/>
      <c r="NZZ74" s="125"/>
      <c r="OAA74" s="125"/>
      <c r="OAB74" s="125"/>
      <c r="OAC74" s="125"/>
      <c r="OAD74" s="125"/>
      <c r="OAE74" s="125"/>
      <c r="OAF74" s="125"/>
      <c r="OAG74" s="125"/>
      <c r="OAH74" s="125"/>
      <c r="OAI74" s="125"/>
      <c r="OAJ74" s="125"/>
      <c r="OAK74" s="125"/>
      <c r="OAL74" s="125"/>
      <c r="OAM74" s="125"/>
      <c r="OAN74" s="125"/>
      <c r="OAO74" s="125"/>
      <c r="OAP74" s="125"/>
      <c r="OAQ74" s="125"/>
      <c r="OAR74" s="125"/>
      <c r="OAS74" s="125"/>
      <c r="OAT74" s="125"/>
      <c r="OAU74" s="125"/>
      <c r="OAV74" s="125"/>
      <c r="OAW74" s="125"/>
      <c r="OAX74" s="125"/>
      <c r="OAY74" s="125"/>
      <c r="OAZ74" s="125"/>
      <c r="OBA74" s="125"/>
      <c r="OBB74" s="125"/>
      <c r="OBC74" s="125"/>
      <c r="OBD74" s="125"/>
      <c r="OBE74" s="125"/>
      <c r="OBF74" s="125"/>
      <c r="OBG74" s="125"/>
      <c r="OBH74" s="125"/>
      <c r="OBI74" s="125"/>
      <c r="OBJ74" s="125"/>
      <c r="OBK74" s="125"/>
      <c r="OBL74" s="125"/>
      <c r="OBM74" s="125"/>
      <c r="OBN74" s="125"/>
      <c r="OBO74" s="125"/>
      <c r="OBP74" s="125"/>
      <c r="OBQ74" s="125"/>
      <c r="OBR74" s="125"/>
      <c r="OBS74" s="125"/>
      <c r="OBT74" s="125"/>
      <c r="OBU74" s="125"/>
      <c r="OBV74" s="125"/>
      <c r="OBW74" s="125"/>
      <c r="OBX74" s="125"/>
      <c r="OBY74" s="125"/>
      <c r="OBZ74" s="125"/>
      <c r="OCA74" s="125"/>
      <c r="OCB74" s="125"/>
      <c r="OCC74" s="125"/>
      <c r="OCD74" s="125"/>
      <c r="OCE74" s="125"/>
      <c r="OCF74" s="125"/>
      <c r="OCG74" s="125"/>
      <c r="OCH74" s="125"/>
      <c r="OCI74" s="125"/>
      <c r="OCJ74" s="125"/>
      <c r="OCK74" s="125"/>
      <c r="OCL74" s="125"/>
      <c r="OCM74" s="125"/>
      <c r="OCN74" s="125"/>
      <c r="OCO74" s="125"/>
      <c r="OCQ74" s="125"/>
      <c r="OCR74" s="125"/>
      <c r="OCS74" s="125"/>
      <c r="OCT74" s="125"/>
      <c r="OCU74" s="125"/>
      <c r="OCV74" s="125"/>
      <c r="OCW74" s="125"/>
      <c r="OCX74" s="125"/>
      <c r="OCY74" s="125"/>
      <c r="OCZ74" s="125"/>
      <c r="ODA74" s="125"/>
      <c r="ODB74" s="125"/>
      <c r="ODC74" s="125"/>
      <c r="ODD74" s="125"/>
      <c r="ODE74" s="125"/>
      <c r="ODF74" s="125"/>
      <c r="ODG74" s="125"/>
      <c r="ODH74" s="125"/>
      <c r="ODI74" s="125"/>
      <c r="ODJ74" s="125"/>
      <c r="ODK74" s="125"/>
      <c r="ODL74" s="125"/>
      <c r="ODM74" s="125"/>
      <c r="ODN74" s="125"/>
      <c r="ODO74" s="125"/>
      <c r="ODP74" s="125"/>
      <c r="ODQ74" s="125"/>
      <c r="ODR74" s="125"/>
      <c r="ODS74" s="125"/>
      <c r="ODT74" s="125"/>
      <c r="ODU74" s="125"/>
      <c r="ODV74" s="125"/>
      <c r="ODW74" s="125"/>
      <c r="ODX74" s="125"/>
      <c r="ODY74" s="125"/>
      <c r="ODZ74" s="125"/>
      <c r="OEA74" s="125"/>
      <c r="OEB74" s="125"/>
      <c r="OEC74" s="125"/>
      <c r="OED74" s="125"/>
      <c r="OEE74" s="125"/>
      <c r="OEF74" s="125"/>
      <c r="OEG74" s="125"/>
      <c r="OEH74" s="125"/>
      <c r="OEI74" s="125"/>
      <c r="OEJ74" s="125"/>
      <c r="OEK74" s="125"/>
      <c r="OEL74" s="125"/>
      <c r="OEM74" s="125"/>
      <c r="OEN74" s="125"/>
      <c r="OEO74" s="125"/>
      <c r="OEP74" s="125"/>
      <c r="OEQ74" s="125"/>
      <c r="OER74" s="125"/>
      <c r="OES74" s="125"/>
      <c r="OET74" s="125"/>
      <c r="OEU74" s="125"/>
      <c r="OEV74" s="125"/>
      <c r="OEW74" s="125"/>
      <c r="OEX74" s="125"/>
      <c r="OEY74" s="125"/>
      <c r="OEZ74" s="125"/>
      <c r="OFA74" s="125"/>
      <c r="OFB74" s="125"/>
      <c r="OFC74" s="125"/>
      <c r="OFD74" s="125"/>
      <c r="OFE74" s="125"/>
      <c r="OFF74" s="125"/>
      <c r="OFG74" s="125"/>
      <c r="OFH74" s="125"/>
      <c r="OFI74" s="125"/>
      <c r="OFJ74" s="125"/>
      <c r="OFK74" s="125"/>
      <c r="OFL74" s="125"/>
      <c r="OFM74" s="125"/>
      <c r="OFN74" s="125"/>
      <c r="OFO74" s="125"/>
      <c r="OFP74" s="125"/>
      <c r="OFQ74" s="125"/>
      <c r="OFR74" s="125"/>
      <c r="OFS74" s="125"/>
      <c r="OFT74" s="125"/>
      <c r="OFU74" s="125"/>
      <c r="OFV74" s="125"/>
      <c r="OFW74" s="125"/>
      <c r="OFX74" s="125"/>
      <c r="OFY74" s="125"/>
      <c r="OFZ74" s="125"/>
      <c r="OGA74" s="125"/>
      <c r="OGB74" s="125"/>
      <c r="OGC74" s="125"/>
      <c r="OGD74" s="125"/>
      <c r="OGE74" s="125"/>
      <c r="OGF74" s="125"/>
      <c r="OGG74" s="125"/>
      <c r="OGH74" s="125"/>
      <c r="OGI74" s="125"/>
      <c r="OGJ74" s="125"/>
      <c r="OGK74" s="125"/>
      <c r="OGL74" s="125"/>
      <c r="OGM74" s="125"/>
      <c r="OGN74" s="125"/>
      <c r="OGO74" s="125"/>
      <c r="OGP74" s="125"/>
      <c r="OGQ74" s="125"/>
      <c r="OGR74" s="125"/>
      <c r="OGS74" s="125"/>
      <c r="OGT74" s="125"/>
      <c r="OGU74" s="125"/>
      <c r="OGV74" s="125"/>
      <c r="OGW74" s="125"/>
      <c r="OGX74" s="125"/>
      <c r="OGY74" s="125"/>
      <c r="OGZ74" s="125"/>
      <c r="OHA74" s="125"/>
      <c r="OHB74" s="125"/>
      <c r="OHC74" s="125"/>
      <c r="OHD74" s="125"/>
      <c r="OHE74" s="125"/>
      <c r="OHF74" s="125"/>
      <c r="OHG74" s="125"/>
      <c r="OHH74" s="125"/>
      <c r="OHI74" s="125"/>
      <c r="OHJ74" s="125"/>
      <c r="OHK74" s="125"/>
      <c r="OHL74" s="125"/>
      <c r="OHM74" s="125"/>
      <c r="OHN74" s="125"/>
      <c r="OHO74" s="125"/>
      <c r="OHP74" s="125"/>
      <c r="OHQ74" s="125"/>
      <c r="OHR74" s="125"/>
      <c r="OHS74" s="125"/>
      <c r="OHT74" s="125"/>
      <c r="OHU74" s="125"/>
      <c r="OHV74" s="125"/>
      <c r="OHW74" s="125"/>
      <c r="OHX74" s="125"/>
      <c r="OHY74" s="125"/>
      <c r="OHZ74" s="125"/>
      <c r="OIA74" s="125"/>
      <c r="OIB74" s="125"/>
      <c r="OIC74" s="125"/>
      <c r="OID74" s="125"/>
      <c r="OIE74" s="125"/>
      <c r="OIF74" s="125"/>
      <c r="OIG74" s="125"/>
      <c r="OIH74" s="125"/>
      <c r="OII74" s="125"/>
      <c r="OIJ74" s="125"/>
      <c r="OIK74" s="125"/>
      <c r="OIL74" s="125"/>
      <c r="OIM74" s="125"/>
      <c r="OIN74" s="125"/>
      <c r="OIO74" s="125"/>
      <c r="OIP74" s="125"/>
      <c r="OIQ74" s="125"/>
      <c r="OIR74" s="125"/>
      <c r="OIS74" s="125"/>
      <c r="OIT74" s="125"/>
      <c r="OIU74" s="125"/>
      <c r="OIV74" s="125"/>
      <c r="OIW74" s="125"/>
      <c r="OIX74" s="125"/>
      <c r="OIY74" s="125"/>
      <c r="OIZ74" s="125"/>
      <c r="OJA74" s="125"/>
      <c r="OJB74" s="125"/>
      <c r="OJC74" s="125"/>
      <c r="OJD74" s="125"/>
      <c r="OJE74" s="125"/>
      <c r="OJF74" s="125"/>
      <c r="OJG74" s="125"/>
      <c r="OJH74" s="125"/>
      <c r="OJI74" s="125"/>
      <c r="OJJ74" s="125"/>
      <c r="OJK74" s="125"/>
      <c r="OJL74" s="125"/>
      <c r="OJM74" s="125"/>
      <c r="OJN74" s="125"/>
      <c r="OJO74" s="125"/>
      <c r="OJP74" s="125"/>
      <c r="OJQ74" s="125"/>
      <c r="OJR74" s="125"/>
      <c r="OJS74" s="125"/>
      <c r="OJT74" s="125"/>
      <c r="OJU74" s="125"/>
      <c r="OJV74" s="125"/>
      <c r="OJW74" s="125"/>
      <c r="OJX74" s="125"/>
      <c r="OJY74" s="125"/>
      <c r="OJZ74" s="125"/>
      <c r="OKA74" s="125"/>
      <c r="OKB74" s="125"/>
      <c r="OKC74" s="125"/>
      <c r="OKD74" s="125"/>
      <c r="OKE74" s="125"/>
      <c r="OKF74" s="125"/>
      <c r="OKG74" s="125"/>
      <c r="OKH74" s="125"/>
      <c r="OKI74" s="125"/>
      <c r="OKJ74" s="125"/>
      <c r="OKK74" s="125"/>
      <c r="OKL74" s="125"/>
      <c r="OKM74" s="125"/>
      <c r="OKN74" s="125"/>
      <c r="OKO74" s="125"/>
      <c r="OKP74" s="125"/>
      <c r="OKQ74" s="125"/>
      <c r="OKR74" s="125"/>
      <c r="OKS74" s="125"/>
      <c r="OKT74" s="125"/>
      <c r="OKU74" s="125"/>
      <c r="OKV74" s="125"/>
      <c r="OKW74" s="125"/>
      <c r="OKX74" s="125"/>
      <c r="OKY74" s="125"/>
      <c r="OKZ74" s="125"/>
      <c r="OLA74" s="125"/>
      <c r="OLB74" s="125"/>
      <c r="OLC74" s="125"/>
      <c r="OLD74" s="125"/>
      <c r="OLE74" s="125"/>
      <c r="OLF74" s="125"/>
      <c r="OLG74" s="125"/>
      <c r="OLH74" s="125"/>
      <c r="OLI74" s="125"/>
      <c r="OLJ74" s="125"/>
      <c r="OLK74" s="125"/>
      <c r="OLL74" s="125"/>
      <c r="OLM74" s="125"/>
      <c r="OLN74" s="125"/>
      <c r="OLO74" s="125"/>
      <c r="OLP74" s="125"/>
      <c r="OLQ74" s="125"/>
      <c r="OLR74" s="125"/>
      <c r="OLS74" s="125"/>
      <c r="OLT74" s="125"/>
      <c r="OLU74" s="125"/>
      <c r="OLV74" s="125"/>
      <c r="OLW74" s="125"/>
      <c r="OLX74" s="125"/>
      <c r="OLY74" s="125"/>
      <c r="OLZ74" s="125"/>
      <c r="OMA74" s="125"/>
      <c r="OMB74" s="125"/>
      <c r="OMC74" s="125"/>
      <c r="OMD74" s="125"/>
      <c r="OME74" s="125"/>
      <c r="OMF74" s="125"/>
      <c r="OMG74" s="125"/>
      <c r="OMH74" s="125"/>
      <c r="OMI74" s="125"/>
      <c r="OMJ74" s="125"/>
      <c r="OMK74" s="125"/>
      <c r="OMM74" s="125"/>
      <c r="OMN74" s="125"/>
      <c r="OMO74" s="125"/>
      <c r="OMP74" s="125"/>
      <c r="OMQ74" s="125"/>
      <c r="OMR74" s="125"/>
      <c r="OMS74" s="125"/>
      <c r="OMT74" s="125"/>
      <c r="OMU74" s="125"/>
      <c r="OMV74" s="125"/>
      <c r="OMW74" s="125"/>
      <c r="OMX74" s="125"/>
      <c r="OMY74" s="125"/>
      <c r="OMZ74" s="125"/>
      <c r="ONA74" s="125"/>
      <c r="ONB74" s="125"/>
      <c r="ONC74" s="125"/>
      <c r="OND74" s="125"/>
      <c r="ONE74" s="125"/>
      <c r="ONF74" s="125"/>
      <c r="ONG74" s="125"/>
      <c r="ONH74" s="125"/>
      <c r="ONI74" s="125"/>
      <c r="ONJ74" s="125"/>
      <c r="ONK74" s="125"/>
      <c r="ONL74" s="125"/>
      <c r="ONM74" s="125"/>
      <c r="ONN74" s="125"/>
      <c r="ONO74" s="125"/>
      <c r="ONP74" s="125"/>
      <c r="ONQ74" s="125"/>
      <c r="ONR74" s="125"/>
      <c r="ONS74" s="125"/>
      <c r="ONT74" s="125"/>
      <c r="ONU74" s="125"/>
      <c r="ONV74" s="125"/>
      <c r="ONW74" s="125"/>
      <c r="ONX74" s="125"/>
      <c r="ONY74" s="125"/>
      <c r="ONZ74" s="125"/>
      <c r="OOA74" s="125"/>
      <c r="OOB74" s="125"/>
      <c r="OOC74" s="125"/>
      <c r="OOD74" s="125"/>
      <c r="OOE74" s="125"/>
      <c r="OOF74" s="125"/>
      <c r="OOG74" s="125"/>
      <c r="OOH74" s="125"/>
      <c r="OOI74" s="125"/>
      <c r="OOJ74" s="125"/>
      <c r="OOK74" s="125"/>
      <c r="OOL74" s="125"/>
      <c r="OOM74" s="125"/>
      <c r="OON74" s="125"/>
      <c r="OOO74" s="125"/>
      <c r="OOP74" s="125"/>
      <c r="OOQ74" s="125"/>
      <c r="OOR74" s="125"/>
      <c r="OOS74" s="125"/>
      <c r="OOT74" s="125"/>
      <c r="OOU74" s="125"/>
      <c r="OOV74" s="125"/>
      <c r="OOW74" s="125"/>
      <c r="OOX74" s="125"/>
      <c r="OOY74" s="125"/>
      <c r="OOZ74" s="125"/>
      <c r="OPA74" s="125"/>
      <c r="OPB74" s="125"/>
      <c r="OPC74" s="125"/>
      <c r="OPD74" s="125"/>
      <c r="OPE74" s="125"/>
      <c r="OPF74" s="125"/>
      <c r="OPG74" s="125"/>
      <c r="OPH74" s="125"/>
      <c r="OPI74" s="125"/>
      <c r="OPJ74" s="125"/>
      <c r="OPK74" s="125"/>
      <c r="OPL74" s="125"/>
      <c r="OPM74" s="125"/>
      <c r="OPN74" s="125"/>
      <c r="OPO74" s="125"/>
      <c r="OPP74" s="125"/>
      <c r="OPQ74" s="125"/>
      <c r="OPR74" s="125"/>
      <c r="OPS74" s="125"/>
      <c r="OPT74" s="125"/>
      <c r="OPU74" s="125"/>
      <c r="OPV74" s="125"/>
      <c r="OPW74" s="125"/>
      <c r="OPX74" s="125"/>
      <c r="OPY74" s="125"/>
      <c r="OPZ74" s="125"/>
      <c r="OQA74" s="125"/>
      <c r="OQB74" s="125"/>
      <c r="OQC74" s="125"/>
      <c r="OQD74" s="125"/>
      <c r="OQE74" s="125"/>
      <c r="OQF74" s="125"/>
      <c r="OQG74" s="125"/>
      <c r="OQH74" s="125"/>
      <c r="OQI74" s="125"/>
      <c r="OQJ74" s="125"/>
      <c r="OQK74" s="125"/>
      <c r="OQL74" s="125"/>
      <c r="OQM74" s="125"/>
      <c r="OQN74" s="125"/>
      <c r="OQO74" s="125"/>
      <c r="OQP74" s="125"/>
      <c r="OQQ74" s="125"/>
      <c r="OQR74" s="125"/>
      <c r="OQS74" s="125"/>
      <c r="OQT74" s="125"/>
      <c r="OQU74" s="125"/>
      <c r="OQV74" s="125"/>
      <c r="OQW74" s="125"/>
      <c r="OQX74" s="125"/>
      <c r="OQY74" s="125"/>
      <c r="OQZ74" s="125"/>
      <c r="ORA74" s="125"/>
      <c r="ORB74" s="125"/>
      <c r="ORC74" s="125"/>
      <c r="ORD74" s="125"/>
      <c r="ORE74" s="125"/>
      <c r="ORF74" s="125"/>
      <c r="ORG74" s="125"/>
      <c r="ORH74" s="125"/>
      <c r="ORI74" s="125"/>
      <c r="ORJ74" s="125"/>
      <c r="ORK74" s="125"/>
      <c r="ORL74" s="125"/>
      <c r="ORM74" s="125"/>
      <c r="ORN74" s="125"/>
      <c r="ORO74" s="125"/>
      <c r="ORP74" s="125"/>
      <c r="ORQ74" s="125"/>
      <c r="ORR74" s="125"/>
      <c r="ORS74" s="125"/>
      <c r="ORT74" s="125"/>
      <c r="ORU74" s="125"/>
      <c r="ORV74" s="125"/>
      <c r="ORW74" s="125"/>
      <c r="ORX74" s="125"/>
      <c r="ORY74" s="125"/>
      <c r="ORZ74" s="125"/>
      <c r="OSA74" s="125"/>
      <c r="OSB74" s="125"/>
      <c r="OSC74" s="125"/>
      <c r="OSD74" s="125"/>
      <c r="OSE74" s="125"/>
      <c r="OSF74" s="125"/>
      <c r="OSG74" s="125"/>
      <c r="OSH74" s="125"/>
      <c r="OSI74" s="125"/>
      <c r="OSJ74" s="125"/>
      <c r="OSK74" s="125"/>
      <c r="OSL74" s="125"/>
      <c r="OSM74" s="125"/>
      <c r="OSN74" s="125"/>
      <c r="OSO74" s="125"/>
      <c r="OSP74" s="125"/>
      <c r="OSQ74" s="125"/>
      <c r="OSR74" s="125"/>
      <c r="OSS74" s="125"/>
      <c r="OST74" s="125"/>
      <c r="OSU74" s="125"/>
      <c r="OSV74" s="125"/>
      <c r="OSW74" s="125"/>
      <c r="OSX74" s="125"/>
      <c r="OSY74" s="125"/>
      <c r="OSZ74" s="125"/>
      <c r="OTA74" s="125"/>
      <c r="OTB74" s="125"/>
      <c r="OTC74" s="125"/>
      <c r="OTD74" s="125"/>
      <c r="OTE74" s="125"/>
      <c r="OTF74" s="125"/>
      <c r="OTG74" s="125"/>
      <c r="OTH74" s="125"/>
      <c r="OTI74" s="125"/>
      <c r="OTJ74" s="125"/>
      <c r="OTK74" s="125"/>
      <c r="OTL74" s="125"/>
      <c r="OTM74" s="125"/>
      <c r="OTN74" s="125"/>
      <c r="OTO74" s="125"/>
      <c r="OTP74" s="125"/>
      <c r="OTQ74" s="125"/>
      <c r="OTR74" s="125"/>
      <c r="OTS74" s="125"/>
      <c r="OTT74" s="125"/>
      <c r="OTU74" s="125"/>
      <c r="OTV74" s="125"/>
      <c r="OTW74" s="125"/>
      <c r="OTX74" s="125"/>
      <c r="OTY74" s="125"/>
      <c r="OTZ74" s="125"/>
      <c r="OUA74" s="125"/>
      <c r="OUB74" s="125"/>
      <c r="OUC74" s="125"/>
      <c r="OUD74" s="125"/>
      <c r="OUE74" s="125"/>
      <c r="OUF74" s="125"/>
      <c r="OUG74" s="125"/>
      <c r="OUH74" s="125"/>
      <c r="OUI74" s="125"/>
      <c r="OUJ74" s="125"/>
      <c r="OUK74" s="125"/>
      <c r="OUL74" s="125"/>
      <c r="OUM74" s="125"/>
      <c r="OUN74" s="125"/>
      <c r="OUO74" s="125"/>
      <c r="OUP74" s="125"/>
      <c r="OUQ74" s="125"/>
      <c r="OUR74" s="125"/>
      <c r="OUS74" s="125"/>
      <c r="OUT74" s="125"/>
      <c r="OUU74" s="125"/>
      <c r="OUV74" s="125"/>
      <c r="OUW74" s="125"/>
      <c r="OUX74" s="125"/>
      <c r="OUY74" s="125"/>
      <c r="OUZ74" s="125"/>
      <c r="OVA74" s="125"/>
      <c r="OVB74" s="125"/>
      <c r="OVC74" s="125"/>
      <c r="OVD74" s="125"/>
      <c r="OVE74" s="125"/>
      <c r="OVF74" s="125"/>
      <c r="OVG74" s="125"/>
      <c r="OVH74" s="125"/>
      <c r="OVI74" s="125"/>
      <c r="OVJ74" s="125"/>
      <c r="OVK74" s="125"/>
      <c r="OVL74" s="125"/>
      <c r="OVM74" s="125"/>
      <c r="OVN74" s="125"/>
      <c r="OVO74" s="125"/>
      <c r="OVP74" s="125"/>
      <c r="OVQ74" s="125"/>
      <c r="OVR74" s="125"/>
      <c r="OVS74" s="125"/>
      <c r="OVT74" s="125"/>
      <c r="OVU74" s="125"/>
      <c r="OVV74" s="125"/>
      <c r="OVW74" s="125"/>
      <c r="OVX74" s="125"/>
      <c r="OVY74" s="125"/>
      <c r="OVZ74" s="125"/>
      <c r="OWA74" s="125"/>
      <c r="OWB74" s="125"/>
      <c r="OWC74" s="125"/>
      <c r="OWD74" s="125"/>
      <c r="OWE74" s="125"/>
      <c r="OWF74" s="125"/>
      <c r="OWG74" s="125"/>
      <c r="OWI74" s="125"/>
      <c r="OWJ74" s="125"/>
      <c r="OWK74" s="125"/>
      <c r="OWL74" s="125"/>
      <c r="OWM74" s="125"/>
      <c r="OWN74" s="125"/>
      <c r="OWO74" s="125"/>
      <c r="OWP74" s="125"/>
      <c r="OWQ74" s="125"/>
      <c r="OWR74" s="125"/>
      <c r="OWS74" s="125"/>
      <c r="OWT74" s="125"/>
      <c r="OWU74" s="125"/>
      <c r="OWV74" s="125"/>
      <c r="OWW74" s="125"/>
      <c r="OWX74" s="125"/>
      <c r="OWY74" s="125"/>
      <c r="OWZ74" s="125"/>
      <c r="OXA74" s="125"/>
      <c r="OXB74" s="125"/>
      <c r="OXC74" s="125"/>
      <c r="OXD74" s="125"/>
      <c r="OXE74" s="125"/>
      <c r="OXF74" s="125"/>
      <c r="OXG74" s="125"/>
      <c r="OXH74" s="125"/>
      <c r="OXI74" s="125"/>
      <c r="OXJ74" s="125"/>
      <c r="OXK74" s="125"/>
      <c r="OXL74" s="125"/>
      <c r="OXM74" s="125"/>
      <c r="OXN74" s="125"/>
      <c r="OXO74" s="125"/>
      <c r="OXP74" s="125"/>
      <c r="OXQ74" s="125"/>
      <c r="OXR74" s="125"/>
      <c r="OXS74" s="125"/>
      <c r="OXT74" s="125"/>
      <c r="OXU74" s="125"/>
      <c r="OXV74" s="125"/>
      <c r="OXW74" s="125"/>
      <c r="OXX74" s="125"/>
      <c r="OXY74" s="125"/>
      <c r="OXZ74" s="125"/>
      <c r="OYA74" s="125"/>
      <c r="OYB74" s="125"/>
      <c r="OYC74" s="125"/>
      <c r="OYD74" s="125"/>
      <c r="OYE74" s="125"/>
      <c r="OYF74" s="125"/>
      <c r="OYG74" s="125"/>
      <c r="OYH74" s="125"/>
      <c r="OYI74" s="125"/>
      <c r="OYJ74" s="125"/>
      <c r="OYK74" s="125"/>
      <c r="OYL74" s="125"/>
      <c r="OYM74" s="125"/>
      <c r="OYN74" s="125"/>
      <c r="OYO74" s="125"/>
      <c r="OYP74" s="125"/>
      <c r="OYQ74" s="125"/>
      <c r="OYR74" s="125"/>
      <c r="OYS74" s="125"/>
      <c r="OYT74" s="125"/>
      <c r="OYU74" s="125"/>
      <c r="OYV74" s="125"/>
      <c r="OYW74" s="125"/>
      <c r="OYX74" s="125"/>
      <c r="OYY74" s="125"/>
      <c r="OYZ74" s="125"/>
      <c r="OZA74" s="125"/>
      <c r="OZB74" s="125"/>
      <c r="OZC74" s="125"/>
      <c r="OZD74" s="125"/>
      <c r="OZE74" s="125"/>
      <c r="OZF74" s="125"/>
      <c r="OZG74" s="125"/>
      <c r="OZH74" s="125"/>
      <c r="OZI74" s="125"/>
      <c r="OZJ74" s="125"/>
      <c r="OZK74" s="125"/>
      <c r="OZL74" s="125"/>
      <c r="OZM74" s="125"/>
      <c r="OZN74" s="125"/>
      <c r="OZO74" s="125"/>
      <c r="OZP74" s="125"/>
      <c r="OZQ74" s="125"/>
      <c r="OZR74" s="125"/>
      <c r="OZS74" s="125"/>
      <c r="OZT74" s="125"/>
      <c r="OZU74" s="125"/>
      <c r="OZV74" s="125"/>
      <c r="OZW74" s="125"/>
      <c r="OZX74" s="125"/>
      <c r="OZY74" s="125"/>
      <c r="OZZ74" s="125"/>
      <c r="PAA74" s="125"/>
      <c r="PAB74" s="125"/>
      <c r="PAC74" s="125"/>
      <c r="PAD74" s="125"/>
      <c r="PAE74" s="125"/>
      <c r="PAF74" s="125"/>
      <c r="PAG74" s="125"/>
      <c r="PAH74" s="125"/>
      <c r="PAI74" s="125"/>
      <c r="PAJ74" s="125"/>
      <c r="PAK74" s="125"/>
      <c r="PAL74" s="125"/>
      <c r="PAM74" s="125"/>
      <c r="PAN74" s="125"/>
      <c r="PAO74" s="125"/>
      <c r="PAP74" s="125"/>
      <c r="PAQ74" s="125"/>
      <c r="PAR74" s="125"/>
      <c r="PAS74" s="125"/>
      <c r="PAT74" s="125"/>
      <c r="PAU74" s="125"/>
      <c r="PAV74" s="125"/>
      <c r="PAW74" s="125"/>
      <c r="PAX74" s="125"/>
      <c r="PAY74" s="125"/>
      <c r="PAZ74" s="125"/>
      <c r="PBA74" s="125"/>
      <c r="PBB74" s="125"/>
      <c r="PBC74" s="125"/>
      <c r="PBD74" s="125"/>
      <c r="PBE74" s="125"/>
      <c r="PBF74" s="125"/>
      <c r="PBG74" s="125"/>
      <c r="PBH74" s="125"/>
      <c r="PBI74" s="125"/>
      <c r="PBJ74" s="125"/>
      <c r="PBK74" s="125"/>
      <c r="PBL74" s="125"/>
      <c r="PBM74" s="125"/>
      <c r="PBN74" s="125"/>
      <c r="PBO74" s="125"/>
      <c r="PBP74" s="125"/>
      <c r="PBQ74" s="125"/>
      <c r="PBR74" s="125"/>
      <c r="PBS74" s="125"/>
      <c r="PBT74" s="125"/>
      <c r="PBU74" s="125"/>
      <c r="PBV74" s="125"/>
      <c r="PBW74" s="125"/>
      <c r="PBX74" s="125"/>
      <c r="PBY74" s="125"/>
      <c r="PBZ74" s="125"/>
      <c r="PCA74" s="125"/>
      <c r="PCB74" s="125"/>
      <c r="PCC74" s="125"/>
      <c r="PCD74" s="125"/>
      <c r="PCE74" s="125"/>
      <c r="PCF74" s="125"/>
      <c r="PCG74" s="125"/>
      <c r="PCH74" s="125"/>
      <c r="PCI74" s="125"/>
      <c r="PCJ74" s="125"/>
      <c r="PCK74" s="125"/>
      <c r="PCL74" s="125"/>
      <c r="PCM74" s="125"/>
      <c r="PCN74" s="125"/>
      <c r="PCO74" s="125"/>
      <c r="PCP74" s="125"/>
      <c r="PCQ74" s="125"/>
      <c r="PCR74" s="125"/>
      <c r="PCS74" s="125"/>
      <c r="PCT74" s="125"/>
      <c r="PCU74" s="125"/>
      <c r="PCV74" s="125"/>
      <c r="PCW74" s="125"/>
      <c r="PCX74" s="125"/>
      <c r="PCY74" s="125"/>
      <c r="PCZ74" s="125"/>
      <c r="PDA74" s="125"/>
      <c r="PDB74" s="125"/>
      <c r="PDC74" s="125"/>
      <c r="PDD74" s="125"/>
      <c r="PDE74" s="125"/>
      <c r="PDF74" s="125"/>
      <c r="PDG74" s="125"/>
      <c r="PDH74" s="125"/>
      <c r="PDI74" s="125"/>
      <c r="PDJ74" s="125"/>
      <c r="PDK74" s="125"/>
      <c r="PDL74" s="125"/>
      <c r="PDM74" s="125"/>
      <c r="PDN74" s="125"/>
      <c r="PDO74" s="125"/>
      <c r="PDP74" s="125"/>
      <c r="PDQ74" s="125"/>
      <c r="PDR74" s="125"/>
      <c r="PDS74" s="125"/>
      <c r="PDT74" s="125"/>
      <c r="PDU74" s="125"/>
      <c r="PDV74" s="125"/>
      <c r="PDW74" s="125"/>
      <c r="PDX74" s="125"/>
      <c r="PDY74" s="125"/>
      <c r="PDZ74" s="125"/>
      <c r="PEA74" s="125"/>
      <c r="PEB74" s="125"/>
      <c r="PEC74" s="125"/>
      <c r="PED74" s="125"/>
      <c r="PEE74" s="125"/>
      <c r="PEF74" s="125"/>
      <c r="PEG74" s="125"/>
      <c r="PEH74" s="125"/>
      <c r="PEI74" s="125"/>
      <c r="PEJ74" s="125"/>
      <c r="PEK74" s="125"/>
      <c r="PEL74" s="125"/>
      <c r="PEM74" s="125"/>
      <c r="PEN74" s="125"/>
      <c r="PEO74" s="125"/>
      <c r="PEP74" s="125"/>
      <c r="PEQ74" s="125"/>
      <c r="PER74" s="125"/>
      <c r="PES74" s="125"/>
      <c r="PET74" s="125"/>
      <c r="PEU74" s="125"/>
      <c r="PEV74" s="125"/>
      <c r="PEW74" s="125"/>
      <c r="PEX74" s="125"/>
      <c r="PEY74" s="125"/>
      <c r="PEZ74" s="125"/>
      <c r="PFA74" s="125"/>
      <c r="PFB74" s="125"/>
      <c r="PFC74" s="125"/>
      <c r="PFD74" s="125"/>
      <c r="PFE74" s="125"/>
      <c r="PFF74" s="125"/>
      <c r="PFG74" s="125"/>
      <c r="PFH74" s="125"/>
      <c r="PFI74" s="125"/>
      <c r="PFJ74" s="125"/>
      <c r="PFK74" s="125"/>
      <c r="PFL74" s="125"/>
      <c r="PFM74" s="125"/>
      <c r="PFN74" s="125"/>
      <c r="PFO74" s="125"/>
      <c r="PFP74" s="125"/>
      <c r="PFQ74" s="125"/>
      <c r="PFR74" s="125"/>
      <c r="PFS74" s="125"/>
      <c r="PFT74" s="125"/>
      <c r="PFU74" s="125"/>
      <c r="PFV74" s="125"/>
      <c r="PFW74" s="125"/>
      <c r="PFX74" s="125"/>
      <c r="PFY74" s="125"/>
      <c r="PFZ74" s="125"/>
      <c r="PGA74" s="125"/>
      <c r="PGB74" s="125"/>
      <c r="PGC74" s="125"/>
      <c r="PGE74" s="125"/>
      <c r="PGF74" s="125"/>
      <c r="PGG74" s="125"/>
      <c r="PGH74" s="125"/>
      <c r="PGI74" s="125"/>
      <c r="PGJ74" s="125"/>
      <c r="PGK74" s="125"/>
      <c r="PGL74" s="125"/>
      <c r="PGM74" s="125"/>
      <c r="PGN74" s="125"/>
      <c r="PGO74" s="125"/>
      <c r="PGP74" s="125"/>
      <c r="PGQ74" s="125"/>
      <c r="PGR74" s="125"/>
      <c r="PGS74" s="125"/>
      <c r="PGT74" s="125"/>
      <c r="PGU74" s="125"/>
      <c r="PGV74" s="125"/>
      <c r="PGW74" s="125"/>
      <c r="PGX74" s="125"/>
      <c r="PGY74" s="125"/>
      <c r="PGZ74" s="125"/>
      <c r="PHA74" s="125"/>
      <c r="PHB74" s="125"/>
      <c r="PHC74" s="125"/>
      <c r="PHD74" s="125"/>
      <c r="PHE74" s="125"/>
      <c r="PHF74" s="125"/>
      <c r="PHG74" s="125"/>
      <c r="PHH74" s="125"/>
      <c r="PHI74" s="125"/>
      <c r="PHJ74" s="125"/>
      <c r="PHK74" s="125"/>
      <c r="PHL74" s="125"/>
      <c r="PHM74" s="125"/>
      <c r="PHN74" s="125"/>
      <c r="PHO74" s="125"/>
      <c r="PHP74" s="125"/>
      <c r="PHQ74" s="125"/>
      <c r="PHR74" s="125"/>
      <c r="PHS74" s="125"/>
      <c r="PHT74" s="125"/>
      <c r="PHU74" s="125"/>
      <c r="PHV74" s="125"/>
      <c r="PHW74" s="125"/>
      <c r="PHX74" s="125"/>
      <c r="PHY74" s="125"/>
      <c r="PHZ74" s="125"/>
      <c r="PIA74" s="125"/>
      <c r="PIB74" s="125"/>
      <c r="PIC74" s="125"/>
      <c r="PID74" s="125"/>
      <c r="PIE74" s="125"/>
      <c r="PIF74" s="125"/>
      <c r="PIG74" s="125"/>
      <c r="PIH74" s="125"/>
      <c r="PII74" s="125"/>
      <c r="PIJ74" s="125"/>
      <c r="PIK74" s="125"/>
      <c r="PIL74" s="125"/>
      <c r="PIM74" s="125"/>
      <c r="PIN74" s="125"/>
      <c r="PIO74" s="125"/>
      <c r="PIP74" s="125"/>
      <c r="PIQ74" s="125"/>
      <c r="PIR74" s="125"/>
      <c r="PIS74" s="125"/>
      <c r="PIT74" s="125"/>
      <c r="PIU74" s="125"/>
      <c r="PIV74" s="125"/>
      <c r="PIW74" s="125"/>
      <c r="PIX74" s="125"/>
      <c r="PIY74" s="125"/>
      <c r="PIZ74" s="125"/>
      <c r="PJA74" s="125"/>
      <c r="PJB74" s="125"/>
      <c r="PJC74" s="125"/>
      <c r="PJD74" s="125"/>
      <c r="PJE74" s="125"/>
      <c r="PJF74" s="125"/>
      <c r="PJG74" s="125"/>
      <c r="PJH74" s="125"/>
      <c r="PJI74" s="125"/>
      <c r="PJJ74" s="125"/>
      <c r="PJK74" s="125"/>
      <c r="PJL74" s="125"/>
      <c r="PJM74" s="125"/>
      <c r="PJN74" s="125"/>
      <c r="PJO74" s="125"/>
      <c r="PJP74" s="125"/>
      <c r="PJQ74" s="125"/>
      <c r="PJR74" s="125"/>
      <c r="PJS74" s="125"/>
      <c r="PJT74" s="125"/>
      <c r="PJU74" s="125"/>
      <c r="PJV74" s="125"/>
      <c r="PJW74" s="125"/>
      <c r="PJX74" s="125"/>
      <c r="PJY74" s="125"/>
      <c r="PJZ74" s="125"/>
      <c r="PKA74" s="125"/>
      <c r="PKB74" s="125"/>
      <c r="PKC74" s="125"/>
      <c r="PKD74" s="125"/>
      <c r="PKE74" s="125"/>
      <c r="PKF74" s="125"/>
      <c r="PKG74" s="125"/>
      <c r="PKH74" s="125"/>
      <c r="PKI74" s="125"/>
      <c r="PKJ74" s="125"/>
      <c r="PKK74" s="125"/>
      <c r="PKL74" s="125"/>
      <c r="PKM74" s="125"/>
      <c r="PKN74" s="125"/>
      <c r="PKO74" s="125"/>
      <c r="PKP74" s="125"/>
      <c r="PKQ74" s="125"/>
      <c r="PKR74" s="125"/>
      <c r="PKS74" s="125"/>
      <c r="PKT74" s="125"/>
      <c r="PKU74" s="125"/>
      <c r="PKV74" s="125"/>
      <c r="PKW74" s="125"/>
      <c r="PKX74" s="125"/>
      <c r="PKY74" s="125"/>
      <c r="PKZ74" s="125"/>
      <c r="PLA74" s="125"/>
      <c r="PLB74" s="125"/>
      <c r="PLC74" s="125"/>
      <c r="PLD74" s="125"/>
      <c r="PLE74" s="125"/>
      <c r="PLF74" s="125"/>
      <c r="PLG74" s="125"/>
      <c r="PLH74" s="125"/>
      <c r="PLI74" s="125"/>
      <c r="PLJ74" s="125"/>
      <c r="PLK74" s="125"/>
      <c r="PLL74" s="125"/>
      <c r="PLM74" s="125"/>
      <c r="PLN74" s="125"/>
      <c r="PLO74" s="125"/>
      <c r="PLP74" s="125"/>
      <c r="PLQ74" s="125"/>
      <c r="PLR74" s="125"/>
      <c r="PLS74" s="125"/>
      <c r="PLT74" s="125"/>
      <c r="PLU74" s="125"/>
      <c r="PLV74" s="125"/>
      <c r="PLW74" s="125"/>
      <c r="PLX74" s="125"/>
      <c r="PLY74" s="125"/>
      <c r="PLZ74" s="125"/>
      <c r="PMA74" s="125"/>
      <c r="PMB74" s="125"/>
      <c r="PMC74" s="125"/>
      <c r="PMD74" s="125"/>
      <c r="PME74" s="125"/>
      <c r="PMF74" s="125"/>
      <c r="PMG74" s="125"/>
      <c r="PMH74" s="125"/>
      <c r="PMI74" s="125"/>
      <c r="PMJ74" s="125"/>
      <c r="PMK74" s="125"/>
      <c r="PML74" s="125"/>
      <c r="PMM74" s="125"/>
      <c r="PMN74" s="125"/>
      <c r="PMO74" s="125"/>
      <c r="PMP74" s="125"/>
      <c r="PMQ74" s="125"/>
      <c r="PMR74" s="125"/>
      <c r="PMS74" s="125"/>
      <c r="PMT74" s="125"/>
      <c r="PMU74" s="125"/>
      <c r="PMV74" s="125"/>
      <c r="PMW74" s="125"/>
      <c r="PMX74" s="125"/>
      <c r="PMY74" s="125"/>
      <c r="PMZ74" s="125"/>
      <c r="PNA74" s="125"/>
      <c r="PNB74" s="125"/>
      <c r="PNC74" s="125"/>
      <c r="PND74" s="125"/>
      <c r="PNE74" s="125"/>
      <c r="PNF74" s="125"/>
      <c r="PNG74" s="125"/>
      <c r="PNH74" s="125"/>
      <c r="PNI74" s="125"/>
      <c r="PNJ74" s="125"/>
      <c r="PNK74" s="125"/>
      <c r="PNL74" s="125"/>
      <c r="PNM74" s="125"/>
      <c r="PNN74" s="125"/>
      <c r="PNO74" s="125"/>
      <c r="PNP74" s="125"/>
      <c r="PNQ74" s="125"/>
      <c r="PNR74" s="125"/>
      <c r="PNS74" s="125"/>
      <c r="PNT74" s="125"/>
      <c r="PNU74" s="125"/>
      <c r="PNV74" s="125"/>
      <c r="PNW74" s="125"/>
      <c r="PNX74" s="125"/>
      <c r="PNY74" s="125"/>
      <c r="PNZ74" s="125"/>
      <c r="POA74" s="125"/>
      <c r="POB74" s="125"/>
      <c r="POC74" s="125"/>
      <c r="POD74" s="125"/>
      <c r="POE74" s="125"/>
      <c r="POF74" s="125"/>
      <c r="POG74" s="125"/>
      <c r="POH74" s="125"/>
      <c r="POI74" s="125"/>
      <c r="POJ74" s="125"/>
      <c r="POK74" s="125"/>
      <c r="POL74" s="125"/>
      <c r="POM74" s="125"/>
      <c r="PON74" s="125"/>
      <c r="POO74" s="125"/>
      <c r="POP74" s="125"/>
      <c r="POQ74" s="125"/>
      <c r="POR74" s="125"/>
      <c r="POS74" s="125"/>
      <c r="POT74" s="125"/>
      <c r="POU74" s="125"/>
      <c r="POV74" s="125"/>
      <c r="POW74" s="125"/>
      <c r="POX74" s="125"/>
      <c r="POY74" s="125"/>
      <c r="POZ74" s="125"/>
      <c r="PPA74" s="125"/>
      <c r="PPB74" s="125"/>
      <c r="PPC74" s="125"/>
      <c r="PPD74" s="125"/>
      <c r="PPE74" s="125"/>
      <c r="PPF74" s="125"/>
      <c r="PPG74" s="125"/>
      <c r="PPH74" s="125"/>
      <c r="PPI74" s="125"/>
      <c r="PPJ74" s="125"/>
      <c r="PPK74" s="125"/>
      <c r="PPL74" s="125"/>
      <c r="PPM74" s="125"/>
      <c r="PPN74" s="125"/>
      <c r="PPO74" s="125"/>
      <c r="PPP74" s="125"/>
      <c r="PPQ74" s="125"/>
      <c r="PPR74" s="125"/>
      <c r="PPS74" s="125"/>
      <c r="PPT74" s="125"/>
      <c r="PPU74" s="125"/>
      <c r="PPV74" s="125"/>
      <c r="PPW74" s="125"/>
      <c r="PPX74" s="125"/>
      <c r="PPY74" s="125"/>
      <c r="PQA74" s="125"/>
      <c r="PQB74" s="125"/>
      <c r="PQC74" s="125"/>
      <c r="PQD74" s="125"/>
      <c r="PQE74" s="125"/>
      <c r="PQF74" s="125"/>
      <c r="PQG74" s="125"/>
      <c r="PQH74" s="125"/>
      <c r="PQI74" s="125"/>
      <c r="PQJ74" s="125"/>
      <c r="PQK74" s="125"/>
      <c r="PQL74" s="125"/>
      <c r="PQM74" s="125"/>
      <c r="PQN74" s="125"/>
      <c r="PQO74" s="125"/>
      <c r="PQP74" s="125"/>
      <c r="PQQ74" s="125"/>
      <c r="PQR74" s="125"/>
      <c r="PQS74" s="125"/>
      <c r="PQT74" s="125"/>
      <c r="PQU74" s="125"/>
      <c r="PQV74" s="125"/>
      <c r="PQW74" s="125"/>
      <c r="PQX74" s="125"/>
      <c r="PQY74" s="125"/>
      <c r="PQZ74" s="125"/>
      <c r="PRA74" s="125"/>
      <c r="PRB74" s="125"/>
      <c r="PRC74" s="125"/>
      <c r="PRD74" s="125"/>
      <c r="PRE74" s="125"/>
      <c r="PRF74" s="125"/>
      <c r="PRG74" s="125"/>
      <c r="PRH74" s="125"/>
      <c r="PRI74" s="125"/>
      <c r="PRJ74" s="125"/>
      <c r="PRK74" s="125"/>
      <c r="PRL74" s="125"/>
      <c r="PRM74" s="125"/>
      <c r="PRN74" s="125"/>
      <c r="PRO74" s="125"/>
      <c r="PRP74" s="125"/>
      <c r="PRQ74" s="125"/>
      <c r="PRR74" s="125"/>
      <c r="PRS74" s="125"/>
      <c r="PRT74" s="125"/>
      <c r="PRU74" s="125"/>
      <c r="PRV74" s="125"/>
      <c r="PRW74" s="125"/>
      <c r="PRX74" s="125"/>
      <c r="PRY74" s="125"/>
      <c r="PRZ74" s="125"/>
      <c r="PSA74" s="125"/>
      <c r="PSB74" s="125"/>
      <c r="PSC74" s="125"/>
      <c r="PSD74" s="125"/>
      <c r="PSE74" s="125"/>
      <c r="PSF74" s="125"/>
      <c r="PSG74" s="125"/>
      <c r="PSH74" s="125"/>
      <c r="PSI74" s="125"/>
      <c r="PSJ74" s="125"/>
      <c r="PSK74" s="125"/>
      <c r="PSL74" s="125"/>
      <c r="PSM74" s="125"/>
      <c r="PSN74" s="125"/>
      <c r="PSO74" s="125"/>
      <c r="PSP74" s="125"/>
      <c r="PSQ74" s="125"/>
      <c r="PSR74" s="125"/>
      <c r="PSS74" s="125"/>
      <c r="PST74" s="125"/>
      <c r="PSU74" s="125"/>
      <c r="PSV74" s="125"/>
      <c r="PSW74" s="125"/>
      <c r="PSX74" s="125"/>
      <c r="PSY74" s="125"/>
      <c r="PSZ74" s="125"/>
      <c r="PTA74" s="125"/>
      <c r="PTB74" s="125"/>
      <c r="PTC74" s="125"/>
      <c r="PTD74" s="125"/>
      <c r="PTE74" s="125"/>
      <c r="PTF74" s="125"/>
      <c r="PTG74" s="125"/>
      <c r="PTH74" s="125"/>
      <c r="PTI74" s="125"/>
      <c r="PTJ74" s="125"/>
      <c r="PTK74" s="125"/>
      <c r="PTL74" s="125"/>
      <c r="PTM74" s="125"/>
      <c r="PTN74" s="125"/>
      <c r="PTO74" s="125"/>
      <c r="PTP74" s="125"/>
      <c r="PTQ74" s="125"/>
      <c r="PTR74" s="125"/>
      <c r="PTS74" s="125"/>
      <c r="PTT74" s="125"/>
      <c r="PTU74" s="125"/>
      <c r="PTV74" s="125"/>
      <c r="PTW74" s="125"/>
      <c r="PTX74" s="125"/>
      <c r="PTY74" s="125"/>
      <c r="PTZ74" s="125"/>
      <c r="PUA74" s="125"/>
      <c r="PUB74" s="125"/>
      <c r="PUC74" s="125"/>
      <c r="PUD74" s="125"/>
      <c r="PUE74" s="125"/>
      <c r="PUF74" s="125"/>
      <c r="PUG74" s="125"/>
      <c r="PUH74" s="125"/>
      <c r="PUI74" s="125"/>
      <c r="PUJ74" s="125"/>
      <c r="PUK74" s="125"/>
      <c r="PUL74" s="125"/>
      <c r="PUM74" s="125"/>
      <c r="PUN74" s="125"/>
      <c r="PUO74" s="125"/>
      <c r="PUP74" s="125"/>
      <c r="PUQ74" s="125"/>
      <c r="PUR74" s="125"/>
      <c r="PUS74" s="125"/>
      <c r="PUT74" s="125"/>
      <c r="PUU74" s="125"/>
      <c r="PUV74" s="125"/>
      <c r="PUW74" s="125"/>
      <c r="PUX74" s="125"/>
      <c r="PUY74" s="125"/>
      <c r="PUZ74" s="125"/>
      <c r="PVA74" s="125"/>
      <c r="PVB74" s="125"/>
      <c r="PVC74" s="125"/>
      <c r="PVD74" s="125"/>
      <c r="PVE74" s="125"/>
      <c r="PVF74" s="125"/>
      <c r="PVG74" s="125"/>
      <c r="PVH74" s="125"/>
      <c r="PVI74" s="125"/>
      <c r="PVJ74" s="125"/>
      <c r="PVK74" s="125"/>
      <c r="PVL74" s="125"/>
      <c r="PVM74" s="125"/>
      <c r="PVN74" s="125"/>
      <c r="PVO74" s="125"/>
      <c r="PVP74" s="125"/>
      <c r="PVQ74" s="125"/>
      <c r="PVR74" s="125"/>
      <c r="PVS74" s="125"/>
      <c r="PVT74" s="125"/>
      <c r="PVU74" s="125"/>
      <c r="PVV74" s="125"/>
      <c r="PVW74" s="125"/>
      <c r="PVX74" s="125"/>
      <c r="PVY74" s="125"/>
      <c r="PVZ74" s="125"/>
      <c r="PWA74" s="125"/>
      <c r="PWB74" s="125"/>
      <c r="PWC74" s="125"/>
      <c r="PWD74" s="125"/>
      <c r="PWE74" s="125"/>
      <c r="PWF74" s="125"/>
      <c r="PWG74" s="125"/>
      <c r="PWH74" s="125"/>
      <c r="PWI74" s="125"/>
      <c r="PWJ74" s="125"/>
      <c r="PWK74" s="125"/>
      <c r="PWL74" s="125"/>
      <c r="PWM74" s="125"/>
      <c r="PWN74" s="125"/>
      <c r="PWO74" s="125"/>
      <c r="PWP74" s="125"/>
      <c r="PWQ74" s="125"/>
      <c r="PWR74" s="125"/>
      <c r="PWS74" s="125"/>
      <c r="PWT74" s="125"/>
      <c r="PWU74" s="125"/>
      <c r="PWV74" s="125"/>
      <c r="PWW74" s="125"/>
      <c r="PWX74" s="125"/>
      <c r="PWY74" s="125"/>
      <c r="PWZ74" s="125"/>
      <c r="PXA74" s="125"/>
      <c r="PXB74" s="125"/>
      <c r="PXC74" s="125"/>
      <c r="PXD74" s="125"/>
      <c r="PXE74" s="125"/>
      <c r="PXF74" s="125"/>
      <c r="PXG74" s="125"/>
      <c r="PXH74" s="125"/>
      <c r="PXI74" s="125"/>
      <c r="PXJ74" s="125"/>
      <c r="PXK74" s="125"/>
      <c r="PXL74" s="125"/>
      <c r="PXM74" s="125"/>
      <c r="PXN74" s="125"/>
      <c r="PXO74" s="125"/>
      <c r="PXP74" s="125"/>
      <c r="PXQ74" s="125"/>
      <c r="PXR74" s="125"/>
      <c r="PXS74" s="125"/>
      <c r="PXT74" s="125"/>
      <c r="PXU74" s="125"/>
      <c r="PXV74" s="125"/>
      <c r="PXW74" s="125"/>
      <c r="PXX74" s="125"/>
      <c r="PXY74" s="125"/>
      <c r="PXZ74" s="125"/>
      <c r="PYA74" s="125"/>
      <c r="PYB74" s="125"/>
      <c r="PYC74" s="125"/>
      <c r="PYD74" s="125"/>
      <c r="PYE74" s="125"/>
      <c r="PYF74" s="125"/>
      <c r="PYG74" s="125"/>
      <c r="PYH74" s="125"/>
      <c r="PYI74" s="125"/>
      <c r="PYJ74" s="125"/>
      <c r="PYK74" s="125"/>
      <c r="PYL74" s="125"/>
      <c r="PYM74" s="125"/>
      <c r="PYN74" s="125"/>
      <c r="PYO74" s="125"/>
      <c r="PYP74" s="125"/>
      <c r="PYQ74" s="125"/>
      <c r="PYR74" s="125"/>
      <c r="PYS74" s="125"/>
      <c r="PYT74" s="125"/>
      <c r="PYU74" s="125"/>
      <c r="PYV74" s="125"/>
      <c r="PYW74" s="125"/>
      <c r="PYX74" s="125"/>
      <c r="PYY74" s="125"/>
      <c r="PYZ74" s="125"/>
      <c r="PZA74" s="125"/>
      <c r="PZB74" s="125"/>
      <c r="PZC74" s="125"/>
      <c r="PZD74" s="125"/>
      <c r="PZE74" s="125"/>
      <c r="PZF74" s="125"/>
      <c r="PZG74" s="125"/>
      <c r="PZH74" s="125"/>
      <c r="PZI74" s="125"/>
      <c r="PZJ74" s="125"/>
      <c r="PZK74" s="125"/>
      <c r="PZL74" s="125"/>
      <c r="PZM74" s="125"/>
      <c r="PZN74" s="125"/>
      <c r="PZO74" s="125"/>
      <c r="PZP74" s="125"/>
      <c r="PZQ74" s="125"/>
      <c r="PZR74" s="125"/>
      <c r="PZS74" s="125"/>
      <c r="PZT74" s="125"/>
      <c r="PZU74" s="125"/>
      <c r="PZW74" s="125"/>
      <c r="PZX74" s="125"/>
      <c r="PZY74" s="125"/>
      <c r="PZZ74" s="125"/>
      <c r="QAA74" s="125"/>
      <c r="QAB74" s="125"/>
      <c r="QAC74" s="125"/>
      <c r="QAD74" s="125"/>
      <c r="QAE74" s="125"/>
      <c r="QAF74" s="125"/>
      <c r="QAG74" s="125"/>
      <c r="QAH74" s="125"/>
      <c r="QAI74" s="125"/>
      <c r="QAJ74" s="125"/>
      <c r="QAK74" s="125"/>
      <c r="QAL74" s="125"/>
      <c r="QAM74" s="125"/>
      <c r="QAN74" s="125"/>
      <c r="QAO74" s="125"/>
      <c r="QAP74" s="125"/>
      <c r="QAQ74" s="125"/>
      <c r="QAR74" s="125"/>
      <c r="QAS74" s="125"/>
      <c r="QAT74" s="125"/>
      <c r="QAU74" s="125"/>
      <c r="QAV74" s="125"/>
      <c r="QAW74" s="125"/>
      <c r="QAX74" s="125"/>
      <c r="QAY74" s="125"/>
      <c r="QAZ74" s="125"/>
      <c r="QBA74" s="125"/>
      <c r="QBB74" s="125"/>
      <c r="QBC74" s="125"/>
      <c r="QBD74" s="125"/>
      <c r="QBE74" s="125"/>
      <c r="QBF74" s="125"/>
      <c r="QBG74" s="125"/>
      <c r="QBH74" s="125"/>
      <c r="QBI74" s="125"/>
      <c r="QBJ74" s="125"/>
      <c r="QBK74" s="125"/>
      <c r="QBL74" s="125"/>
      <c r="QBM74" s="125"/>
      <c r="QBN74" s="125"/>
      <c r="QBO74" s="125"/>
      <c r="QBP74" s="125"/>
      <c r="QBQ74" s="125"/>
      <c r="QBR74" s="125"/>
      <c r="QBS74" s="125"/>
      <c r="QBT74" s="125"/>
      <c r="QBU74" s="125"/>
      <c r="QBV74" s="125"/>
      <c r="QBW74" s="125"/>
      <c r="QBX74" s="125"/>
      <c r="QBY74" s="125"/>
      <c r="QBZ74" s="125"/>
      <c r="QCA74" s="125"/>
      <c r="QCB74" s="125"/>
      <c r="QCC74" s="125"/>
      <c r="QCD74" s="125"/>
      <c r="QCE74" s="125"/>
      <c r="QCF74" s="125"/>
      <c r="QCG74" s="125"/>
      <c r="QCH74" s="125"/>
      <c r="QCI74" s="125"/>
      <c r="QCJ74" s="125"/>
      <c r="QCK74" s="125"/>
      <c r="QCL74" s="125"/>
      <c r="QCM74" s="125"/>
      <c r="QCN74" s="125"/>
      <c r="QCO74" s="125"/>
      <c r="QCP74" s="125"/>
      <c r="QCQ74" s="125"/>
      <c r="QCR74" s="125"/>
      <c r="QCS74" s="125"/>
      <c r="QCT74" s="125"/>
      <c r="QCU74" s="125"/>
      <c r="QCV74" s="125"/>
      <c r="QCW74" s="125"/>
      <c r="QCX74" s="125"/>
      <c r="QCY74" s="125"/>
      <c r="QCZ74" s="125"/>
      <c r="QDA74" s="125"/>
      <c r="QDB74" s="125"/>
      <c r="QDC74" s="125"/>
      <c r="QDD74" s="125"/>
      <c r="QDE74" s="125"/>
      <c r="QDF74" s="125"/>
      <c r="QDG74" s="125"/>
      <c r="QDH74" s="125"/>
      <c r="QDI74" s="125"/>
      <c r="QDJ74" s="125"/>
      <c r="QDK74" s="125"/>
      <c r="QDL74" s="125"/>
      <c r="QDM74" s="125"/>
      <c r="QDN74" s="125"/>
      <c r="QDO74" s="125"/>
      <c r="QDP74" s="125"/>
      <c r="QDQ74" s="125"/>
      <c r="QDR74" s="125"/>
      <c r="QDS74" s="125"/>
      <c r="QDT74" s="125"/>
      <c r="QDU74" s="125"/>
      <c r="QDV74" s="125"/>
      <c r="QDW74" s="125"/>
      <c r="QDX74" s="125"/>
      <c r="QDY74" s="125"/>
      <c r="QDZ74" s="125"/>
      <c r="QEA74" s="125"/>
      <c r="QEB74" s="125"/>
      <c r="QEC74" s="125"/>
      <c r="QED74" s="125"/>
      <c r="QEE74" s="125"/>
      <c r="QEF74" s="125"/>
      <c r="QEG74" s="125"/>
      <c r="QEH74" s="125"/>
      <c r="QEI74" s="125"/>
      <c r="QEJ74" s="125"/>
      <c r="QEK74" s="125"/>
      <c r="QEL74" s="125"/>
      <c r="QEM74" s="125"/>
      <c r="QEN74" s="125"/>
      <c r="QEO74" s="125"/>
      <c r="QEP74" s="125"/>
      <c r="QEQ74" s="125"/>
      <c r="QER74" s="125"/>
      <c r="QES74" s="125"/>
      <c r="QET74" s="125"/>
      <c r="QEU74" s="125"/>
      <c r="QEV74" s="125"/>
      <c r="QEW74" s="125"/>
      <c r="QEX74" s="125"/>
      <c r="QEY74" s="125"/>
      <c r="QEZ74" s="125"/>
      <c r="QFA74" s="125"/>
      <c r="QFB74" s="125"/>
      <c r="QFC74" s="125"/>
      <c r="QFD74" s="125"/>
      <c r="QFE74" s="125"/>
      <c r="QFF74" s="125"/>
      <c r="QFG74" s="125"/>
      <c r="QFH74" s="125"/>
      <c r="QFI74" s="125"/>
      <c r="QFJ74" s="125"/>
      <c r="QFK74" s="125"/>
      <c r="QFL74" s="125"/>
      <c r="QFM74" s="125"/>
      <c r="QFN74" s="125"/>
      <c r="QFO74" s="125"/>
      <c r="QFP74" s="125"/>
      <c r="QFQ74" s="125"/>
      <c r="QFR74" s="125"/>
      <c r="QFS74" s="125"/>
      <c r="QFT74" s="125"/>
      <c r="QFU74" s="125"/>
      <c r="QFV74" s="125"/>
      <c r="QFW74" s="125"/>
      <c r="QFX74" s="125"/>
      <c r="QFY74" s="125"/>
      <c r="QFZ74" s="125"/>
      <c r="QGA74" s="125"/>
      <c r="QGB74" s="125"/>
      <c r="QGC74" s="125"/>
      <c r="QGD74" s="125"/>
      <c r="QGE74" s="125"/>
      <c r="QGF74" s="125"/>
      <c r="QGG74" s="125"/>
      <c r="QGH74" s="125"/>
      <c r="QGI74" s="125"/>
      <c r="QGJ74" s="125"/>
      <c r="QGK74" s="125"/>
      <c r="QGL74" s="125"/>
      <c r="QGM74" s="125"/>
      <c r="QGN74" s="125"/>
      <c r="QGO74" s="125"/>
      <c r="QGP74" s="125"/>
      <c r="QGQ74" s="125"/>
      <c r="QGR74" s="125"/>
      <c r="QGS74" s="125"/>
      <c r="QGT74" s="125"/>
      <c r="QGU74" s="125"/>
      <c r="QGV74" s="125"/>
      <c r="QGW74" s="125"/>
      <c r="QGX74" s="125"/>
      <c r="QGY74" s="125"/>
      <c r="QGZ74" s="125"/>
      <c r="QHA74" s="125"/>
      <c r="QHB74" s="125"/>
      <c r="QHC74" s="125"/>
      <c r="QHD74" s="125"/>
      <c r="QHE74" s="125"/>
      <c r="QHF74" s="125"/>
      <c r="QHG74" s="125"/>
      <c r="QHH74" s="125"/>
      <c r="QHI74" s="125"/>
      <c r="QHJ74" s="125"/>
      <c r="QHK74" s="125"/>
      <c r="QHL74" s="125"/>
      <c r="QHM74" s="125"/>
      <c r="QHN74" s="125"/>
      <c r="QHO74" s="125"/>
      <c r="QHP74" s="125"/>
      <c r="QHQ74" s="125"/>
      <c r="QHR74" s="125"/>
      <c r="QHS74" s="125"/>
      <c r="QHT74" s="125"/>
      <c r="QHU74" s="125"/>
      <c r="QHV74" s="125"/>
      <c r="QHW74" s="125"/>
      <c r="QHX74" s="125"/>
      <c r="QHY74" s="125"/>
      <c r="QHZ74" s="125"/>
      <c r="QIA74" s="125"/>
      <c r="QIB74" s="125"/>
      <c r="QIC74" s="125"/>
      <c r="QID74" s="125"/>
      <c r="QIE74" s="125"/>
      <c r="QIF74" s="125"/>
      <c r="QIG74" s="125"/>
      <c r="QIH74" s="125"/>
      <c r="QII74" s="125"/>
      <c r="QIJ74" s="125"/>
      <c r="QIK74" s="125"/>
      <c r="QIL74" s="125"/>
      <c r="QIM74" s="125"/>
      <c r="QIN74" s="125"/>
      <c r="QIO74" s="125"/>
      <c r="QIP74" s="125"/>
      <c r="QIQ74" s="125"/>
      <c r="QIR74" s="125"/>
      <c r="QIS74" s="125"/>
      <c r="QIT74" s="125"/>
      <c r="QIU74" s="125"/>
      <c r="QIV74" s="125"/>
      <c r="QIW74" s="125"/>
      <c r="QIX74" s="125"/>
      <c r="QIY74" s="125"/>
      <c r="QIZ74" s="125"/>
      <c r="QJA74" s="125"/>
      <c r="QJB74" s="125"/>
      <c r="QJC74" s="125"/>
      <c r="QJD74" s="125"/>
      <c r="QJE74" s="125"/>
      <c r="QJF74" s="125"/>
      <c r="QJG74" s="125"/>
      <c r="QJH74" s="125"/>
      <c r="QJI74" s="125"/>
      <c r="QJJ74" s="125"/>
      <c r="QJK74" s="125"/>
      <c r="QJL74" s="125"/>
      <c r="QJM74" s="125"/>
      <c r="QJN74" s="125"/>
      <c r="QJO74" s="125"/>
      <c r="QJP74" s="125"/>
      <c r="QJQ74" s="125"/>
      <c r="QJS74" s="125"/>
      <c r="QJT74" s="125"/>
      <c r="QJU74" s="125"/>
      <c r="QJV74" s="125"/>
      <c r="QJW74" s="125"/>
      <c r="QJX74" s="125"/>
      <c r="QJY74" s="125"/>
      <c r="QJZ74" s="125"/>
      <c r="QKA74" s="125"/>
      <c r="QKB74" s="125"/>
      <c r="QKC74" s="125"/>
      <c r="QKD74" s="125"/>
      <c r="QKE74" s="125"/>
      <c r="QKF74" s="125"/>
      <c r="QKG74" s="125"/>
      <c r="QKH74" s="125"/>
      <c r="QKI74" s="125"/>
      <c r="QKJ74" s="125"/>
      <c r="QKK74" s="125"/>
      <c r="QKL74" s="125"/>
      <c r="QKM74" s="125"/>
      <c r="QKN74" s="125"/>
      <c r="QKO74" s="125"/>
      <c r="QKP74" s="125"/>
      <c r="QKQ74" s="125"/>
      <c r="QKR74" s="125"/>
      <c r="QKS74" s="125"/>
      <c r="QKT74" s="125"/>
      <c r="QKU74" s="125"/>
      <c r="QKV74" s="125"/>
      <c r="QKW74" s="125"/>
      <c r="QKX74" s="125"/>
      <c r="QKY74" s="125"/>
      <c r="QKZ74" s="125"/>
      <c r="QLA74" s="125"/>
      <c r="QLB74" s="125"/>
      <c r="QLC74" s="125"/>
      <c r="QLD74" s="125"/>
      <c r="QLE74" s="125"/>
      <c r="QLF74" s="125"/>
      <c r="QLG74" s="125"/>
      <c r="QLH74" s="125"/>
      <c r="QLI74" s="125"/>
      <c r="QLJ74" s="125"/>
      <c r="QLK74" s="125"/>
      <c r="QLL74" s="125"/>
      <c r="QLM74" s="125"/>
      <c r="QLN74" s="125"/>
      <c r="QLO74" s="125"/>
      <c r="QLP74" s="125"/>
      <c r="QLQ74" s="125"/>
      <c r="QLR74" s="125"/>
      <c r="QLS74" s="125"/>
      <c r="QLT74" s="125"/>
      <c r="QLU74" s="125"/>
      <c r="QLV74" s="125"/>
      <c r="QLW74" s="125"/>
      <c r="QLX74" s="125"/>
      <c r="QLY74" s="125"/>
      <c r="QLZ74" s="125"/>
      <c r="QMA74" s="125"/>
      <c r="QMB74" s="125"/>
      <c r="QMC74" s="125"/>
      <c r="QMD74" s="125"/>
      <c r="QME74" s="125"/>
      <c r="QMF74" s="125"/>
      <c r="QMG74" s="125"/>
      <c r="QMH74" s="125"/>
      <c r="QMI74" s="125"/>
      <c r="QMJ74" s="125"/>
      <c r="QMK74" s="125"/>
      <c r="QML74" s="125"/>
      <c r="QMM74" s="125"/>
      <c r="QMN74" s="125"/>
      <c r="QMO74" s="125"/>
      <c r="QMP74" s="125"/>
      <c r="QMQ74" s="125"/>
      <c r="QMR74" s="125"/>
      <c r="QMS74" s="125"/>
      <c r="QMT74" s="125"/>
      <c r="QMU74" s="125"/>
      <c r="QMV74" s="125"/>
      <c r="QMW74" s="125"/>
      <c r="QMX74" s="125"/>
      <c r="QMY74" s="125"/>
      <c r="QMZ74" s="125"/>
      <c r="QNA74" s="125"/>
      <c r="QNB74" s="125"/>
      <c r="QNC74" s="125"/>
      <c r="QND74" s="125"/>
      <c r="QNE74" s="125"/>
      <c r="QNF74" s="125"/>
      <c r="QNG74" s="125"/>
      <c r="QNH74" s="125"/>
      <c r="QNI74" s="125"/>
      <c r="QNJ74" s="125"/>
      <c r="QNK74" s="125"/>
      <c r="QNL74" s="125"/>
      <c r="QNM74" s="125"/>
      <c r="QNN74" s="125"/>
      <c r="QNO74" s="125"/>
      <c r="QNP74" s="125"/>
      <c r="QNQ74" s="125"/>
      <c r="QNR74" s="125"/>
      <c r="QNS74" s="125"/>
      <c r="QNT74" s="125"/>
      <c r="QNU74" s="125"/>
      <c r="QNV74" s="125"/>
      <c r="QNW74" s="125"/>
      <c r="QNX74" s="125"/>
      <c r="QNY74" s="125"/>
      <c r="QNZ74" s="125"/>
      <c r="QOA74" s="125"/>
      <c r="QOB74" s="125"/>
      <c r="QOC74" s="125"/>
      <c r="QOD74" s="125"/>
      <c r="QOE74" s="125"/>
      <c r="QOF74" s="125"/>
      <c r="QOG74" s="125"/>
      <c r="QOH74" s="125"/>
      <c r="QOI74" s="125"/>
      <c r="QOJ74" s="125"/>
      <c r="QOK74" s="125"/>
      <c r="QOL74" s="125"/>
      <c r="QOM74" s="125"/>
      <c r="QON74" s="125"/>
      <c r="QOO74" s="125"/>
      <c r="QOP74" s="125"/>
      <c r="QOQ74" s="125"/>
      <c r="QOR74" s="125"/>
      <c r="QOS74" s="125"/>
      <c r="QOT74" s="125"/>
      <c r="QOU74" s="125"/>
      <c r="QOV74" s="125"/>
      <c r="QOW74" s="125"/>
      <c r="QOX74" s="125"/>
      <c r="QOY74" s="125"/>
      <c r="QOZ74" s="125"/>
      <c r="QPA74" s="125"/>
      <c r="QPB74" s="125"/>
      <c r="QPC74" s="125"/>
      <c r="QPD74" s="125"/>
      <c r="QPE74" s="125"/>
      <c r="QPF74" s="125"/>
      <c r="QPG74" s="125"/>
      <c r="QPH74" s="125"/>
      <c r="QPI74" s="125"/>
      <c r="QPJ74" s="125"/>
      <c r="QPK74" s="125"/>
      <c r="QPL74" s="125"/>
      <c r="QPM74" s="125"/>
      <c r="QPN74" s="125"/>
      <c r="QPO74" s="125"/>
      <c r="QPP74" s="125"/>
      <c r="QPQ74" s="125"/>
      <c r="QPR74" s="125"/>
      <c r="QPS74" s="125"/>
      <c r="QPT74" s="125"/>
      <c r="QPU74" s="125"/>
      <c r="QPV74" s="125"/>
      <c r="QPW74" s="125"/>
      <c r="QPX74" s="125"/>
      <c r="QPY74" s="125"/>
      <c r="QPZ74" s="125"/>
      <c r="QQA74" s="125"/>
      <c r="QQB74" s="125"/>
      <c r="QQC74" s="125"/>
      <c r="QQD74" s="125"/>
      <c r="QQE74" s="125"/>
      <c r="QQF74" s="125"/>
      <c r="QQG74" s="125"/>
      <c r="QQH74" s="125"/>
      <c r="QQI74" s="125"/>
      <c r="QQJ74" s="125"/>
      <c r="QQK74" s="125"/>
      <c r="QQL74" s="125"/>
      <c r="QQM74" s="125"/>
      <c r="QQN74" s="125"/>
      <c r="QQO74" s="125"/>
      <c r="QQP74" s="125"/>
      <c r="QQQ74" s="125"/>
      <c r="QQR74" s="125"/>
      <c r="QQS74" s="125"/>
      <c r="QQT74" s="125"/>
      <c r="QQU74" s="125"/>
      <c r="QQV74" s="125"/>
      <c r="QQW74" s="125"/>
      <c r="QQX74" s="125"/>
      <c r="QQY74" s="125"/>
      <c r="QQZ74" s="125"/>
      <c r="QRA74" s="125"/>
      <c r="QRB74" s="125"/>
      <c r="QRC74" s="125"/>
      <c r="QRD74" s="125"/>
      <c r="QRE74" s="125"/>
      <c r="QRF74" s="125"/>
      <c r="QRG74" s="125"/>
      <c r="QRH74" s="125"/>
      <c r="QRI74" s="125"/>
      <c r="QRJ74" s="125"/>
      <c r="QRK74" s="125"/>
      <c r="QRL74" s="125"/>
      <c r="QRM74" s="125"/>
      <c r="QRN74" s="125"/>
      <c r="QRO74" s="125"/>
      <c r="QRP74" s="125"/>
      <c r="QRQ74" s="125"/>
      <c r="QRR74" s="125"/>
      <c r="QRS74" s="125"/>
      <c r="QRT74" s="125"/>
      <c r="QRU74" s="125"/>
      <c r="QRV74" s="125"/>
      <c r="QRW74" s="125"/>
      <c r="QRX74" s="125"/>
      <c r="QRY74" s="125"/>
      <c r="QRZ74" s="125"/>
      <c r="QSA74" s="125"/>
      <c r="QSB74" s="125"/>
      <c r="QSC74" s="125"/>
      <c r="QSD74" s="125"/>
      <c r="QSE74" s="125"/>
      <c r="QSF74" s="125"/>
      <c r="QSG74" s="125"/>
      <c r="QSH74" s="125"/>
      <c r="QSI74" s="125"/>
      <c r="QSJ74" s="125"/>
      <c r="QSK74" s="125"/>
      <c r="QSL74" s="125"/>
      <c r="QSM74" s="125"/>
      <c r="QSN74" s="125"/>
      <c r="QSO74" s="125"/>
      <c r="QSP74" s="125"/>
      <c r="QSQ74" s="125"/>
      <c r="QSR74" s="125"/>
      <c r="QSS74" s="125"/>
      <c r="QST74" s="125"/>
      <c r="QSU74" s="125"/>
      <c r="QSV74" s="125"/>
      <c r="QSW74" s="125"/>
      <c r="QSX74" s="125"/>
      <c r="QSY74" s="125"/>
      <c r="QSZ74" s="125"/>
      <c r="QTA74" s="125"/>
      <c r="QTB74" s="125"/>
      <c r="QTC74" s="125"/>
      <c r="QTD74" s="125"/>
      <c r="QTE74" s="125"/>
      <c r="QTF74" s="125"/>
      <c r="QTG74" s="125"/>
      <c r="QTH74" s="125"/>
      <c r="QTI74" s="125"/>
      <c r="QTJ74" s="125"/>
      <c r="QTK74" s="125"/>
      <c r="QTL74" s="125"/>
      <c r="QTM74" s="125"/>
      <c r="QTO74" s="125"/>
      <c r="QTP74" s="125"/>
      <c r="QTQ74" s="125"/>
      <c r="QTR74" s="125"/>
      <c r="QTS74" s="125"/>
      <c r="QTT74" s="125"/>
      <c r="QTU74" s="125"/>
      <c r="QTV74" s="125"/>
      <c r="QTW74" s="125"/>
      <c r="QTX74" s="125"/>
      <c r="QTY74" s="125"/>
      <c r="QTZ74" s="125"/>
      <c r="QUA74" s="125"/>
      <c r="QUB74" s="125"/>
      <c r="QUC74" s="125"/>
      <c r="QUD74" s="125"/>
      <c r="QUE74" s="125"/>
      <c r="QUF74" s="125"/>
      <c r="QUG74" s="125"/>
      <c r="QUH74" s="125"/>
      <c r="QUI74" s="125"/>
      <c r="QUJ74" s="125"/>
      <c r="QUK74" s="125"/>
      <c r="QUL74" s="125"/>
      <c r="QUM74" s="125"/>
      <c r="QUN74" s="125"/>
      <c r="QUO74" s="125"/>
      <c r="QUP74" s="125"/>
      <c r="QUQ74" s="125"/>
      <c r="QUR74" s="125"/>
      <c r="QUS74" s="125"/>
      <c r="QUT74" s="125"/>
      <c r="QUU74" s="125"/>
      <c r="QUV74" s="125"/>
      <c r="QUW74" s="125"/>
      <c r="QUX74" s="125"/>
      <c r="QUY74" s="125"/>
      <c r="QUZ74" s="125"/>
      <c r="QVA74" s="125"/>
      <c r="QVB74" s="125"/>
      <c r="QVC74" s="125"/>
      <c r="QVD74" s="125"/>
      <c r="QVE74" s="125"/>
      <c r="QVF74" s="125"/>
      <c r="QVG74" s="125"/>
      <c r="QVH74" s="125"/>
      <c r="QVI74" s="125"/>
      <c r="QVJ74" s="125"/>
      <c r="QVK74" s="125"/>
      <c r="QVL74" s="125"/>
      <c r="QVM74" s="125"/>
      <c r="QVN74" s="125"/>
      <c r="QVO74" s="125"/>
      <c r="QVP74" s="125"/>
      <c r="QVQ74" s="125"/>
      <c r="QVR74" s="125"/>
      <c r="QVS74" s="125"/>
      <c r="QVT74" s="125"/>
      <c r="QVU74" s="125"/>
      <c r="QVV74" s="125"/>
      <c r="QVW74" s="125"/>
      <c r="QVX74" s="125"/>
      <c r="QVY74" s="125"/>
      <c r="QVZ74" s="125"/>
      <c r="QWA74" s="125"/>
      <c r="QWB74" s="125"/>
      <c r="QWC74" s="125"/>
      <c r="QWD74" s="125"/>
      <c r="QWE74" s="125"/>
      <c r="QWF74" s="125"/>
      <c r="QWG74" s="125"/>
      <c r="QWH74" s="125"/>
      <c r="QWI74" s="125"/>
      <c r="QWJ74" s="125"/>
      <c r="QWK74" s="125"/>
      <c r="QWL74" s="125"/>
      <c r="QWM74" s="125"/>
      <c r="QWN74" s="125"/>
      <c r="QWO74" s="125"/>
      <c r="QWP74" s="125"/>
      <c r="QWQ74" s="125"/>
      <c r="QWR74" s="125"/>
      <c r="QWS74" s="125"/>
      <c r="QWT74" s="125"/>
      <c r="QWU74" s="125"/>
      <c r="QWV74" s="125"/>
      <c r="QWW74" s="125"/>
      <c r="QWX74" s="125"/>
      <c r="QWY74" s="125"/>
      <c r="QWZ74" s="125"/>
      <c r="QXA74" s="125"/>
      <c r="QXB74" s="125"/>
      <c r="QXC74" s="125"/>
      <c r="QXD74" s="125"/>
      <c r="QXE74" s="125"/>
      <c r="QXF74" s="125"/>
      <c r="QXG74" s="125"/>
      <c r="QXH74" s="125"/>
      <c r="QXI74" s="125"/>
      <c r="QXJ74" s="125"/>
      <c r="QXK74" s="125"/>
      <c r="QXL74" s="125"/>
      <c r="QXM74" s="125"/>
      <c r="QXN74" s="125"/>
      <c r="QXO74" s="125"/>
      <c r="QXP74" s="125"/>
      <c r="QXQ74" s="125"/>
      <c r="QXR74" s="125"/>
      <c r="QXS74" s="125"/>
      <c r="QXT74" s="125"/>
      <c r="QXU74" s="125"/>
      <c r="QXV74" s="125"/>
      <c r="QXW74" s="125"/>
      <c r="QXX74" s="125"/>
      <c r="QXY74" s="125"/>
      <c r="QXZ74" s="125"/>
      <c r="QYA74" s="125"/>
      <c r="QYB74" s="125"/>
      <c r="QYC74" s="125"/>
      <c r="QYD74" s="125"/>
      <c r="QYE74" s="125"/>
      <c r="QYF74" s="125"/>
      <c r="QYG74" s="125"/>
      <c r="QYH74" s="125"/>
      <c r="QYI74" s="125"/>
      <c r="QYJ74" s="125"/>
      <c r="QYK74" s="125"/>
      <c r="QYL74" s="125"/>
      <c r="QYM74" s="125"/>
      <c r="QYN74" s="125"/>
      <c r="QYO74" s="125"/>
      <c r="QYP74" s="125"/>
      <c r="QYQ74" s="125"/>
      <c r="QYR74" s="125"/>
      <c r="QYS74" s="125"/>
      <c r="QYT74" s="125"/>
      <c r="QYU74" s="125"/>
      <c r="QYV74" s="125"/>
      <c r="QYW74" s="125"/>
      <c r="QYX74" s="125"/>
      <c r="QYY74" s="125"/>
      <c r="QYZ74" s="125"/>
      <c r="QZA74" s="125"/>
      <c r="QZB74" s="125"/>
      <c r="QZC74" s="125"/>
      <c r="QZD74" s="125"/>
      <c r="QZE74" s="125"/>
      <c r="QZF74" s="125"/>
      <c r="QZG74" s="125"/>
      <c r="QZH74" s="125"/>
      <c r="QZI74" s="125"/>
      <c r="QZJ74" s="125"/>
      <c r="QZK74" s="125"/>
      <c r="QZL74" s="125"/>
      <c r="QZM74" s="125"/>
      <c r="QZN74" s="125"/>
      <c r="QZO74" s="125"/>
      <c r="QZP74" s="125"/>
      <c r="QZQ74" s="125"/>
      <c r="QZR74" s="125"/>
      <c r="QZS74" s="125"/>
      <c r="QZT74" s="125"/>
      <c r="QZU74" s="125"/>
      <c r="QZV74" s="125"/>
      <c r="QZW74" s="125"/>
      <c r="QZX74" s="125"/>
      <c r="QZY74" s="125"/>
      <c r="QZZ74" s="125"/>
      <c r="RAA74" s="125"/>
      <c r="RAB74" s="125"/>
      <c r="RAC74" s="125"/>
      <c r="RAD74" s="125"/>
      <c r="RAE74" s="125"/>
      <c r="RAF74" s="125"/>
      <c r="RAG74" s="125"/>
      <c r="RAH74" s="125"/>
      <c r="RAI74" s="125"/>
      <c r="RAJ74" s="125"/>
      <c r="RAK74" s="125"/>
      <c r="RAL74" s="125"/>
      <c r="RAM74" s="125"/>
      <c r="RAN74" s="125"/>
      <c r="RAO74" s="125"/>
      <c r="RAP74" s="125"/>
      <c r="RAQ74" s="125"/>
      <c r="RAR74" s="125"/>
      <c r="RAS74" s="125"/>
      <c r="RAT74" s="125"/>
      <c r="RAU74" s="125"/>
      <c r="RAV74" s="125"/>
      <c r="RAW74" s="125"/>
      <c r="RAX74" s="125"/>
      <c r="RAY74" s="125"/>
      <c r="RAZ74" s="125"/>
      <c r="RBA74" s="125"/>
      <c r="RBB74" s="125"/>
      <c r="RBC74" s="125"/>
      <c r="RBD74" s="125"/>
      <c r="RBE74" s="125"/>
      <c r="RBF74" s="125"/>
      <c r="RBG74" s="125"/>
      <c r="RBH74" s="125"/>
      <c r="RBI74" s="125"/>
      <c r="RBJ74" s="125"/>
      <c r="RBK74" s="125"/>
      <c r="RBL74" s="125"/>
      <c r="RBM74" s="125"/>
      <c r="RBN74" s="125"/>
      <c r="RBO74" s="125"/>
      <c r="RBP74" s="125"/>
      <c r="RBQ74" s="125"/>
      <c r="RBR74" s="125"/>
      <c r="RBS74" s="125"/>
      <c r="RBT74" s="125"/>
      <c r="RBU74" s="125"/>
      <c r="RBV74" s="125"/>
      <c r="RBW74" s="125"/>
      <c r="RBX74" s="125"/>
      <c r="RBY74" s="125"/>
      <c r="RBZ74" s="125"/>
      <c r="RCA74" s="125"/>
      <c r="RCB74" s="125"/>
      <c r="RCC74" s="125"/>
      <c r="RCD74" s="125"/>
      <c r="RCE74" s="125"/>
      <c r="RCF74" s="125"/>
      <c r="RCG74" s="125"/>
      <c r="RCH74" s="125"/>
      <c r="RCI74" s="125"/>
      <c r="RCJ74" s="125"/>
      <c r="RCK74" s="125"/>
      <c r="RCL74" s="125"/>
      <c r="RCM74" s="125"/>
      <c r="RCN74" s="125"/>
      <c r="RCO74" s="125"/>
      <c r="RCP74" s="125"/>
      <c r="RCQ74" s="125"/>
      <c r="RCR74" s="125"/>
      <c r="RCS74" s="125"/>
      <c r="RCT74" s="125"/>
      <c r="RCU74" s="125"/>
      <c r="RCV74" s="125"/>
      <c r="RCW74" s="125"/>
      <c r="RCX74" s="125"/>
      <c r="RCY74" s="125"/>
      <c r="RCZ74" s="125"/>
      <c r="RDA74" s="125"/>
      <c r="RDB74" s="125"/>
      <c r="RDC74" s="125"/>
      <c r="RDD74" s="125"/>
      <c r="RDE74" s="125"/>
      <c r="RDF74" s="125"/>
      <c r="RDG74" s="125"/>
      <c r="RDH74" s="125"/>
      <c r="RDI74" s="125"/>
      <c r="RDK74" s="125"/>
      <c r="RDL74" s="125"/>
      <c r="RDM74" s="125"/>
      <c r="RDN74" s="125"/>
      <c r="RDO74" s="125"/>
      <c r="RDP74" s="125"/>
      <c r="RDQ74" s="125"/>
      <c r="RDR74" s="125"/>
      <c r="RDS74" s="125"/>
      <c r="RDT74" s="125"/>
      <c r="RDU74" s="125"/>
      <c r="RDV74" s="125"/>
      <c r="RDW74" s="125"/>
      <c r="RDX74" s="125"/>
      <c r="RDY74" s="125"/>
      <c r="RDZ74" s="125"/>
      <c r="REA74" s="125"/>
      <c r="REB74" s="125"/>
      <c r="REC74" s="125"/>
      <c r="RED74" s="125"/>
      <c r="REE74" s="125"/>
      <c r="REF74" s="125"/>
      <c r="REG74" s="125"/>
      <c r="REH74" s="125"/>
      <c r="REI74" s="125"/>
      <c r="REJ74" s="125"/>
      <c r="REK74" s="125"/>
      <c r="REL74" s="125"/>
      <c r="REM74" s="125"/>
      <c r="REN74" s="125"/>
      <c r="REO74" s="125"/>
      <c r="REP74" s="125"/>
      <c r="REQ74" s="125"/>
      <c r="RER74" s="125"/>
      <c r="RES74" s="125"/>
      <c r="RET74" s="125"/>
      <c r="REU74" s="125"/>
      <c r="REV74" s="125"/>
      <c r="REW74" s="125"/>
      <c r="REX74" s="125"/>
      <c r="REY74" s="125"/>
      <c r="REZ74" s="125"/>
      <c r="RFA74" s="125"/>
      <c r="RFB74" s="125"/>
      <c r="RFC74" s="125"/>
      <c r="RFD74" s="125"/>
      <c r="RFE74" s="125"/>
      <c r="RFF74" s="125"/>
      <c r="RFG74" s="125"/>
      <c r="RFH74" s="125"/>
      <c r="RFI74" s="125"/>
      <c r="RFJ74" s="125"/>
      <c r="RFK74" s="125"/>
      <c r="RFL74" s="125"/>
      <c r="RFM74" s="125"/>
      <c r="RFN74" s="125"/>
      <c r="RFO74" s="125"/>
      <c r="RFP74" s="125"/>
      <c r="RFQ74" s="125"/>
      <c r="RFR74" s="125"/>
      <c r="RFS74" s="125"/>
      <c r="RFT74" s="125"/>
      <c r="RFU74" s="125"/>
      <c r="RFV74" s="125"/>
      <c r="RFW74" s="125"/>
      <c r="RFX74" s="125"/>
      <c r="RFY74" s="125"/>
      <c r="RFZ74" s="125"/>
      <c r="RGA74" s="125"/>
      <c r="RGB74" s="125"/>
      <c r="RGC74" s="125"/>
      <c r="RGD74" s="125"/>
      <c r="RGE74" s="125"/>
      <c r="RGF74" s="125"/>
      <c r="RGG74" s="125"/>
      <c r="RGH74" s="125"/>
      <c r="RGI74" s="125"/>
      <c r="RGJ74" s="125"/>
      <c r="RGK74" s="125"/>
      <c r="RGL74" s="125"/>
      <c r="RGM74" s="125"/>
      <c r="RGN74" s="125"/>
      <c r="RGO74" s="125"/>
      <c r="RGP74" s="125"/>
      <c r="RGQ74" s="125"/>
      <c r="RGR74" s="125"/>
      <c r="RGS74" s="125"/>
      <c r="RGT74" s="125"/>
      <c r="RGU74" s="125"/>
      <c r="RGV74" s="125"/>
      <c r="RGW74" s="125"/>
      <c r="RGX74" s="125"/>
      <c r="RGY74" s="125"/>
      <c r="RGZ74" s="125"/>
      <c r="RHA74" s="125"/>
      <c r="RHB74" s="125"/>
      <c r="RHC74" s="125"/>
      <c r="RHD74" s="125"/>
      <c r="RHE74" s="125"/>
      <c r="RHF74" s="125"/>
      <c r="RHG74" s="125"/>
      <c r="RHH74" s="125"/>
      <c r="RHI74" s="125"/>
      <c r="RHJ74" s="125"/>
      <c r="RHK74" s="125"/>
      <c r="RHL74" s="125"/>
      <c r="RHM74" s="125"/>
      <c r="RHN74" s="125"/>
      <c r="RHO74" s="125"/>
      <c r="RHP74" s="125"/>
      <c r="RHQ74" s="125"/>
      <c r="RHR74" s="125"/>
      <c r="RHS74" s="125"/>
      <c r="RHT74" s="125"/>
      <c r="RHU74" s="125"/>
      <c r="RHV74" s="125"/>
      <c r="RHW74" s="125"/>
      <c r="RHX74" s="125"/>
      <c r="RHY74" s="125"/>
      <c r="RHZ74" s="125"/>
      <c r="RIA74" s="125"/>
      <c r="RIB74" s="125"/>
      <c r="RIC74" s="125"/>
      <c r="RID74" s="125"/>
      <c r="RIE74" s="125"/>
      <c r="RIF74" s="125"/>
      <c r="RIG74" s="125"/>
      <c r="RIH74" s="125"/>
      <c r="RII74" s="125"/>
      <c r="RIJ74" s="125"/>
      <c r="RIK74" s="125"/>
      <c r="RIL74" s="125"/>
      <c r="RIM74" s="125"/>
      <c r="RIN74" s="125"/>
      <c r="RIO74" s="125"/>
      <c r="RIP74" s="125"/>
      <c r="RIQ74" s="125"/>
      <c r="RIR74" s="125"/>
      <c r="RIS74" s="125"/>
      <c r="RIT74" s="125"/>
      <c r="RIU74" s="125"/>
      <c r="RIV74" s="125"/>
      <c r="RIW74" s="125"/>
      <c r="RIX74" s="125"/>
      <c r="RIY74" s="125"/>
      <c r="RIZ74" s="125"/>
      <c r="RJA74" s="125"/>
      <c r="RJB74" s="125"/>
      <c r="RJC74" s="125"/>
      <c r="RJD74" s="125"/>
      <c r="RJE74" s="125"/>
      <c r="RJF74" s="125"/>
      <c r="RJG74" s="125"/>
      <c r="RJH74" s="125"/>
      <c r="RJI74" s="125"/>
      <c r="RJJ74" s="125"/>
      <c r="RJK74" s="125"/>
      <c r="RJL74" s="125"/>
      <c r="RJM74" s="125"/>
      <c r="RJN74" s="125"/>
      <c r="RJO74" s="125"/>
      <c r="RJP74" s="125"/>
      <c r="RJQ74" s="125"/>
      <c r="RJR74" s="125"/>
      <c r="RJS74" s="125"/>
      <c r="RJT74" s="125"/>
      <c r="RJU74" s="125"/>
      <c r="RJV74" s="125"/>
      <c r="RJW74" s="125"/>
      <c r="RJX74" s="125"/>
      <c r="RJY74" s="125"/>
      <c r="RJZ74" s="125"/>
      <c r="RKA74" s="125"/>
      <c r="RKB74" s="125"/>
      <c r="RKC74" s="125"/>
      <c r="RKD74" s="125"/>
      <c r="RKE74" s="125"/>
      <c r="RKF74" s="125"/>
      <c r="RKG74" s="125"/>
      <c r="RKH74" s="125"/>
      <c r="RKI74" s="125"/>
      <c r="RKJ74" s="125"/>
      <c r="RKK74" s="125"/>
      <c r="RKL74" s="125"/>
      <c r="RKM74" s="125"/>
      <c r="RKN74" s="125"/>
      <c r="RKO74" s="125"/>
      <c r="RKP74" s="125"/>
      <c r="RKQ74" s="125"/>
      <c r="RKR74" s="125"/>
      <c r="RKS74" s="125"/>
      <c r="RKT74" s="125"/>
      <c r="RKU74" s="125"/>
      <c r="RKV74" s="125"/>
      <c r="RKW74" s="125"/>
      <c r="RKX74" s="125"/>
      <c r="RKY74" s="125"/>
      <c r="RKZ74" s="125"/>
      <c r="RLA74" s="125"/>
      <c r="RLB74" s="125"/>
      <c r="RLC74" s="125"/>
      <c r="RLD74" s="125"/>
      <c r="RLE74" s="125"/>
      <c r="RLF74" s="125"/>
      <c r="RLG74" s="125"/>
      <c r="RLH74" s="125"/>
      <c r="RLI74" s="125"/>
      <c r="RLJ74" s="125"/>
      <c r="RLK74" s="125"/>
      <c r="RLL74" s="125"/>
      <c r="RLM74" s="125"/>
      <c r="RLN74" s="125"/>
      <c r="RLO74" s="125"/>
      <c r="RLP74" s="125"/>
      <c r="RLQ74" s="125"/>
      <c r="RLR74" s="125"/>
      <c r="RLS74" s="125"/>
      <c r="RLT74" s="125"/>
      <c r="RLU74" s="125"/>
      <c r="RLV74" s="125"/>
      <c r="RLW74" s="125"/>
      <c r="RLX74" s="125"/>
      <c r="RLY74" s="125"/>
      <c r="RLZ74" s="125"/>
      <c r="RMA74" s="125"/>
      <c r="RMB74" s="125"/>
      <c r="RMC74" s="125"/>
      <c r="RMD74" s="125"/>
      <c r="RME74" s="125"/>
      <c r="RMF74" s="125"/>
      <c r="RMG74" s="125"/>
      <c r="RMH74" s="125"/>
      <c r="RMI74" s="125"/>
      <c r="RMJ74" s="125"/>
      <c r="RMK74" s="125"/>
      <c r="RML74" s="125"/>
      <c r="RMM74" s="125"/>
      <c r="RMN74" s="125"/>
      <c r="RMO74" s="125"/>
      <c r="RMP74" s="125"/>
      <c r="RMQ74" s="125"/>
      <c r="RMR74" s="125"/>
      <c r="RMS74" s="125"/>
      <c r="RMT74" s="125"/>
      <c r="RMU74" s="125"/>
      <c r="RMV74" s="125"/>
      <c r="RMW74" s="125"/>
      <c r="RMX74" s="125"/>
      <c r="RMY74" s="125"/>
      <c r="RMZ74" s="125"/>
      <c r="RNA74" s="125"/>
      <c r="RNB74" s="125"/>
      <c r="RNC74" s="125"/>
      <c r="RND74" s="125"/>
      <c r="RNE74" s="125"/>
      <c r="RNG74" s="125"/>
      <c r="RNH74" s="125"/>
      <c r="RNI74" s="125"/>
      <c r="RNJ74" s="125"/>
      <c r="RNK74" s="125"/>
      <c r="RNL74" s="125"/>
      <c r="RNM74" s="125"/>
      <c r="RNN74" s="125"/>
      <c r="RNO74" s="125"/>
      <c r="RNP74" s="125"/>
      <c r="RNQ74" s="125"/>
      <c r="RNR74" s="125"/>
      <c r="RNS74" s="125"/>
      <c r="RNT74" s="125"/>
      <c r="RNU74" s="125"/>
      <c r="RNV74" s="125"/>
      <c r="RNW74" s="125"/>
      <c r="RNX74" s="125"/>
      <c r="RNY74" s="125"/>
      <c r="RNZ74" s="125"/>
      <c r="ROA74" s="125"/>
      <c r="ROB74" s="125"/>
      <c r="ROC74" s="125"/>
      <c r="ROD74" s="125"/>
      <c r="ROE74" s="125"/>
      <c r="ROF74" s="125"/>
      <c r="ROG74" s="125"/>
      <c r="ROH74" s="125"/>
      <c r="ROI74" s="125"/>
      <c r="ROJ74" s="125"/>
      <c r="ROK74" s="125"/>
      <c r="ROL74" s="125"/>
      <c r="ROM74" s="125"/>
      <c r="RON74" s="125"/>
      <c r="ROO74" s="125"/>
      <c r="ROP74" s="125"/>
      <c r="ROQ74" s="125"/>
      <c r="ROR74" s="125"/>
      <c r="ROS74" s="125"/>
      <c r="ROT74" s="125"/>
      <c r="ROU74" s="125"/>
      <c r="ROV74" s="125"/>
      <c r="ROW74" s="125"/>
      <c r="ROX74" s="125"/>
      <c r="ROY74" s="125"/>
      <c r="ROZ74" s="125"/>
      <c r="RPA74" s="125"/>
      <c r="RPB74" s="125"/>
      <c r="RPC74" s="125"/>
      <c r="RPD74" s="125"/>
      <c r="RPE74" s="125"/>
      <c r="RPF74" s="125"/>
      <c r="RPG74" s="125"/>
      <c r="RPH74" s="125"/>
      <c r="RPI74" s="125"/>
      <c r="RPJ74" s="125"/>
      <c r="RPK74" s="125"/>
      <c r="RPL74" s="125"/>
      <c r="RPM74" s="125"/>
      <c r="RPN74" s="125"/>
      <c r="RPO74" s="125"/>
      <c r="RPP74" s="125"/>
      <c r="RPQ74" s="125"/>
      <c r="RPR74" s="125"/>
      <c r="RPS74" s="125"/>
      <c r="RPT74" s="125"/>
      <c r="RPU74" s="125"/>
      <c r="RPV74" s="125"/>
      <c r="RPW74" s="125"/>
      <c r="RPX74" s="125"/>
      <c r="RPY74" s="125"/>
      <c r="RPZ74" s="125"/>
      <c r="RQA74" s="125"/>
      <c r="RQB74" s="125"/>
      <c r="RQC74" s="125"/>
      <c r="RQD74" s="125"/>
      <c r="RQE74" s="125"/>
      <c r="RQF74" s="125"/>
      <c r="RQG74" s="125"/>
      <c r="RQH74" s="125"/>
      <c r="RQI74" s="125"/>
      <c r="RQJ74" s="125"/>
      <c r="RQK74" s="125"/>
      <c r="RQL74" s="125"/>
      <c r="RQM74" s="125"/>
      <c r="RQN74" s="125"/>
      <c r="RQO74" s="125"/>
      <c r="RQP74" s="125"/>
      <c r="RQQ74" s="125"/>
      <c r="RQR74" s="125"/>
      <c r="RQS74" s="125"/>
      <c r="RQT74" s="125"/>
      <c r="RQU74" s="125"/>
      <c r="RQV74" s="125"/>
      <c r="RQW74" s="125"/>
      <c r="RQX74" s="125"/>
      <c r="RQY74" s="125"/>
      <c r="RQZ74" s="125"/>
      <c r="RRA74" s="125"/>
      <c r="RRB74" s="125"/>
      <c r="RRC74" s="125"/>
      <c r="RRD74" s="125"/>
      <c r="RRE74" s="125"/>
      <c r="RRF74" s="125"/>
      <c r="RRG74" s="125"/>
      <c r="RRH74" s="125"/>
      <c r="RRI74" s="125"/>
      <c r="RRJ74" s="125"/>
      <c r="RRK74" s="125"/>
      <c r="RRL74" s="125"/>
      <c r="RRM74" s="125"/>
      <c r="RRN74" s="125"/>
      <c r="RRO74" s="125"/>
      <c r="RRP74" s="125"/>
      <c r="RRQ74" s="125"/>
      <c r="RRR74" s="125"/>
      <c r="RRS74" s="125"/>
      <c r="RRT74" s="125"/>
      <c r="RRU74" s="125"/>
      <c r="RRV74" s="125"/>
      <c r="RRW74" s="125"/>
      <c r="RRX74" s="125"/>
      <c r="RRY74" s="125"/>
      <c r="RRZ74" s="125"/>
      <c r="RSA74" s="125"/>
      <c r="RSB74" s="125"/>
      <c r="RSC74" s="125"/>
      <c r="RSD74" s="125"/>
      <c r="RSE74" s="125"/>
      <c r="RSF74" s="125"/>
      <c r="RSG74" s="125"/>
      <c r="RSH74" s="125"/>
      <c r="RSI74" s="125"/>
      <c r="RSJ74" s="125"/>
      <c r="RSK74" s="125"/>
      <c r="RSL74" s="125"/>
      <c r="RSM74" s="125"/>
      <c r="RSN74" s="125"/>
      <c r="RSO74" s="125"/>
      <c r="RSP74" s="125"/>
      <c r="RSQ74" s="125"/>
      <c r="RSR74" s="125"/>
      <c r="RSS74" s="125"/>
      <c r="RST74" s="125"/>
      <c r="RSU74" s="125"/>
      <c r="RSV74" s="125"/>
      <c r="RSW74" s="125"/>
      <c r="RSX74" s="125"/>
      <c r="RSY74" s="125"/>
      <c r="RSZ74" s="125"/>
      <c r="RTA74" s="125"/>
      <c r="RTB74" s="125"/>
      <c r="RTC74" s="125"/>
      <c r="RTD74" s="125"/>
      <c r="RTE74" s="125"/>
      <c r="RTF74" s="125"/>
      <c r="RTG74" s="125"/>
      <c r="RTH74" s="125"/>
      <c r="RTI74" s="125"/>
      <c r="RTJ74" s="125"/>
      <c r="RTK74" s="125"/>
      <c r="RTL74" s="125"/>
      <c r="RTM74" s="125"/>
      <c r="RTN74" s="125"/>
      <c r="RTO74" s="125"/>
      <c r="RTP74" s="125"/>
      <c r="RTQ74" s="125"/>
      <c r="RTR74" s="125"/>
      <c r="RTS74" s="125"/>
      <c r="RTT74" s="125"/>
      <c r="RTU74" s="125"/>
      <c r="RTV74" s="125"/>
      <c r="RTW74" s="125"/>
      <c r="RTX74" s="125"/>
      <c r="RTY74" s="125"/>
      <c r="RTZ74" s="125"/>
      <c r="RUA74" s="125"/>
      <c r="RUB74" s="125"/>
      <c r="RUC74" s="125"/>
      <c r="RUD74" s="125"/>
      <c r="RUE74" s="125"/>
      <c r="RUF74" s="125"/>
      <c r="RUG74" s="125"/>
      <c r="RUH74" s="125"/>
      <c r="RUI74" s="125"/>
      <c r="RUJ74" s="125"/>
      <c r="RUK74" s="125"/>
      <c r="RUL74" s="125"/>
      <c r="RUM74" s="125"/>
      <c r="RUN74" s="125"/>
      <c r="RUO74" s="125"/>
      <c r="RUP74" s="125"/>
      <c r="RUQ74" s="125"/>
      <c r="RUR74" s="125"/>
      <c r="RUS74" s="125"/>
      <c r="RUT74" s="125"/>
      <c r="RUU74" s="125"/>
      <c r="RUV74" s="125"/>
      <c r="RUW74" s="125"/>
      <c r="RUX74" s="125"/>
      <c r="RUY74" s="125"/>
      <c r="RUZ74" s="125"/>
      <c r="RVA74" s="125"/>
      <c r="RVB74" s="125"/>
      <c r="RVC74" s="125"/>
      <c r="RVD74" s="125"/>
      <c r="RVE74" s="125"/>
      <c r="RVF74" s="125"/>
      <c r="RVG74" s="125"/>
      <c r="RVH74" s="125"/>
      <c r="RVI74" s="125"/>
      <c r="RVJ74" s="125"/>
      <c r="RVK74" s="125"/>
      <c r="RVL74" s="125"/>
      <c r="RVM74" s="125"/>
      <c r="RVN74" s="125"/>
      <c r="RVO74" s="125"/>
      <c r="RVP74" s="125"/>
      <c r="RVQ74" s="125"/>
      <c r="RVR74" s="125"/>
      <c r="RVS74" s="125"/>
      <c r="RVT74" s="125"/>
      <c r="RVU74" s="125"/>
      <c r="RVV74" s="125"/>
      <c r="RVW74" s="125"/>
      <c r="RVX74" s="125"/>
      <c r="RVY74" s="125"/>
      <c r="RVZ74" s="125"/>
      <c r="RWA74" s="125"/>
      <c r="RWB74" s="125"/>
      <c r="RWC74" s="125"/>
      <c r="RWD74" s="125"/>
      <c r="RWE74" s="125"/>
      <c r="RWF74" s="125"/>
      <c r="RWG74" s="125"/>
      <c r="RWH74" s="125"/>
      <c r="RWI74" s="125"/>
      <c r="RWJ74" s="125"/>
      <c r="RWK74" s="125"/>
      <c r="RWL74" s="125"/>
      <c r="RWM74" s="125"/>
      <c r="RWN74" s="125"/>
      <c r="RWO74" s="125"/>
      <c r="RWP74" s="125"/>
      <c r="RWQ74" s="125"/>
      <c r="RWR74" s="125"/>
      <c r="RWS74" s="125"/>
      <c r="RWT74" s="125"/>
      <c r="RWU74" s="125"/>
      <c r="RWV74" s="125"/>
      <c r="RWW74" s="125"/>
      <c r="RWX74" s="125"/>
      <c r="RWY74" s="125"/>
      <c r="RWZ74" s="125"/>
      <c r="RXA74" s="125"/>
      <c r="RXC74" s="125"/>
      <c r="RXD74" s="125"/>
      <c r="RXE74" s="125"/>
      <c r="RXF74" s="125"/>
      <c r="RXG74" s="125"/>
      <c r="RXH74" s="125"/>
      <c r="RXI74" s="125"/>
      <c r="RXJ74" s="125"/>
      <c r="RXK74" s="125"/>
      <c r="RXL74" s="125"/>
      <c r="RXM74" s="125"/>
      <c r="RXN74" s="125"/>
      <c r="RXO74" s="125"/>
      <c r="RXP74" s="125"/>
      <c r="RXQ74" s="125"/>
      <c r="RXR74" s="125"/>
      <c r="RXS74" s="125"/>
      <c r="RXT74" s="125"/>
      <c r="RXU74" s="125"/>
      <c r="RXV74" s="125"/>
      <c r="RXW74" s="125"/>
      <c r="RXX74" s="125"/>
      <c r="RXY74" s="125"/>
      <c r="RXZ74" s="125"/>
      <c r="RYA74" s="125"/>
      <c r="RYB74" s="125"/>
      <c r="RYC74" s="125"/>
      <c r="RYD74" s="125"/>
      <c r="RYE74" s="125"/>
      <c r="RYF74" s="125"/>
      <c r="RYG74" s="125"/>
      <c r="RYH74" s="125"/>
      <c r="RYI74" s="125"/>
      <c r="RYJ74" s="125"/>
      <c r="RYK74" s="125"/>
      <c r="RYL74" s="125"/>
      <c r="RYM74" s="125"/>
      <c r="RYN74" s="125"/>
      <c r="RYO74" s="125"/>
      <c r="RYP74" s="125"/>
      <c r="RYQ74" s="125"/>
      <c r="RYR74" s="125"/>
      <c r="RYS74" s="125"/>
      <c r="RYT74" s="125"/>
      <c r="RYU74" s="125"/>
      <c r="RYV74" s="125"/>
      <c r="RYW74" s="125"/>
      <c r="RYX74" s="125"/>
      <c r="RYY74" s="125"/>
      <c r="RYZ74" s="125"/>
      <c r="RZA74" s="125"/>
      <c r="RZB74" s="125"/>
      <c r="RZC74" s="125"/>
      <c r="RZD74" s="125"/>
      <c r="RZE74" s="125"/>
      <c r="RZF74" s="125"/>
      <c r="RZG74" s="125"/>
      <c r="RZH74" s="125"/>
      <c r="RZI74" s="125"/>
      <c r="RZJ74" s="125"/>
      <c r="RZK74" s="125"/>
      <c r="RZL74" s="125"/>
      <c r="RZM74" s="125"/>
      <c r="RZN74" s="125"/>
      <c r="RZO74" s="125"/>
      <c r="RZP74" s="125"/>
      <c r="RZQ74" s="125"/>
      <c r="RZR74" s="125"/>
      <c r="RZS74" s="125"/>
      <c r="RZT74" s="125"/>
      <c r="RZU74" s="125"/>
      <c r="RZV74" s="125"/>
      <c r="RZW74" s="125"/>
      <c r="RZX74" s="125"/>
      <c r="RZY74" s="125"/>
      <c r="RZZ74" s="125"/>
      <c r="SAA74" s="125"/>
      <c r="SAB74" s="125"/>
      <c r="SAC74" s="125"/>
      <c r="SAD74" s="125"/>
      <c r="SAE74" s="125"/>
      <c r="SAF74" s="125"/>
      <c r="SAG74" s="125"/>
      <c r="SAH74" s="125"/>
      <c r="SAI74" s="125"/>
      <c r="SAJ74" s="125"/>
      <c r="SAK74" s="125"/>
      <c r="SAL74" s="125"/>
      <c r="SAM74" s="125"/>
      <c r="SAN74" s="125"/>
      <c r="SAO74" s="125"/>
      <c r="SAP74" s="125"/>
      <c r="SAQ74" s="125"/>
      <c r="SAR74" s="125"/>
      <c r="SAS74" s="125"/>
      <c r="SAT74" s="125"/>
      <c r="SAU74" s="125"/>
      <c r="SAV74" s="125"/>
      <c r="SAW74" s="125"/>
      <c r="SAX74" s="125"/>
      <c r="SAY74" s="125"/>
      <c r="SAZ74" s="125"/>
      <c r="SBA74" s="125"/>
      <c r="SBB74" s="125"/>
      <c r="SBC74" s="125"/>
      <c r="SBD74" s="125"/>
      <c r="SBE74" s="125"/>
      <c r="SBF74" s="125"/>
      <c r="SBG74" s="125"/>
      <c r="SBH74" s="125"/>
      <c r="SBI74" s="125"/>
      <c r="SBJ74" s="125"/>
      <c r="SBK74" s="125"/>
      <c r="SBL74" s="125"/>
      <c r="SBM74" s="125"/>
      <c r="SBN74" s="125"/>
      <c r="SBO74" s="125"/>
      <c r="SBP74" s="125"/>
      <c r="SBQ74" s="125"/>
      <c r="SBR74" s="125"/>
      <c r="SBS74" s="125"/>
      <c r="SBT74" s="125"/>
      <c r="SBU74" s="125"/>
      <c r="SBV74" s="125"/>
      <c r="SBW74" s="125"/>
      <c r="SBX74" s="125"/>
      <c r="SBY74" s="125"/>
      <c r="SBZ74" s="125"/>
      <c r="SCA74" s="125"/>
      <c r="SCB74" s="125"/>
      <c r="SCC74" s="125"/>
      <c r="SCD74" s="125"/>
      <c r="SCE74" s="125"/>
      <c r="SCF74" s="125"/>
      <c r="SCG74" s="125"/>
      <c r="SCH74" s="125"/>
      <c r="SCI74" s="125"/>
      <c r="SCJ74" s="125"/>
      <c r="SCK74" s="125"/>
      <c r="SCL74" s="125"/>
      <c r="SCM74" s="125"/>
      <c r="SCN74" s="125"/>
      <c r="SCO74" s="125"/>
      <c r="SCP74" s="125"/>
      <c r="SCQ74" s="125"/>
      <c r="SCR74" s="125"/>
      <c r="SCS74" s="125"/>
      <c r="SCT74" s="125"/>
      <c r="SCU74" s="125"/>
      <c r="SCV74" s="125"/>
      <c r="SCW74" s="125"/>
      <c r="SCX74" s="125"/>
      <c r="SCY74" s="125"/>
      <c r="SCZ74" s="125"/>
      <c r="SDA74" s="125"/>
      <c r="SDB74" s="125"/>
      <c r="SDC74" s="125"/>
      <c r="SDD74" s="125"/>
      <c r="SDE74" s="125"/>
      <c r="SDF74" s="125"/>
      <c r="SDG74" s="125"/>
      <c r="SDH74" s="125"/>
      <c r="SDI74" s="125"/>
      <c r="SDJ74" s="125"/>
      <c r="SDK74" s="125"/>
      <c r="SDL74" s="125"/>
      <c r="SDM74" s="125"/>
      <c r="SDN74" s="125"/>
      <c r="SDO74" s="125"/>
      <c r="SDP74" s="125"/>
      <c r="SDQ74" s="125"/>
      <c r="SDR74" s="125"/>
      <c r="SDS74" s="125"/>
      <c r="SDT74" s="125"/>
      <c r="SDU74" s="125"/>
      <c r="SDV74" s="125"/>
      <c r="SDW74" s="125"/>
      <c r="SDX74" s="125"/>
      <c r="SDY74" s="125"/>
      <c r="SDZ74" s="125"/>
      <c r="SEA74" s="125"/>
      <c r="SEB74" s="125"/>
      <c r="SEC74" s="125"/>
      <c r="SED74" s="125"/>
      <c r="SEE74" s="125"/>
      <c r="SEF74" s="125"/>
      <c r="SEG74" s="125"/>
      <c r="SEH74" s="125"/>
      <c r="SEI74" s="125"/>
      <c r="SEJ74" s="125"/>
      <c r="SEK74" s="125"/>
      <c r="SEL74" s="125"/>
      <c r="SEM74" s="125"/>
      <c r="SEN74" s="125"/>
      <c r="SEO74" s="125"/>
      <c r="SEP74" s="125"/>
      <c r="SEQ74" s="125"/>
      <c r="SER74" s="125"/>
      <c r="SES74" s="125"/>
      <c r="SET74" s="125"/>
      <c r="SEU74" s="125"/>
      <c r="SEV74" s="125"/>
      <c r="SEW74" s="125"/>
      <c r="SEX74" s="125"/>
      <c r="SEY74" s="125"/>
      <c r="SEZ74" s="125"/>
      <c r="SFA74" s="125"/>
      <c r="SFB74" s="125"/>
      <c r="SFC74" s="125"/>
      <c r="SFD74" s="125"/>
      <c r="SFE74" s="125"/>
      <c r="SFF74" s="125"/>
      <c r="SFG74" s="125"/>
      <c r="SFH74" s="125"/>
      <c r="SFI74" s="125"/>
      <c r="SFJ74" s="125"/>
      <c r="SFK74" s="125"/>
      <c r="SFL74" s="125"/>
      <c r="SFM74" s="125"/>
      <c r="SFN74" s="125"/>
      <c r="SFO74" s="125"/>
      <c r="SFP74" s="125"/>
      <c r="SFQ74" s="125"/>
      <c r="SFR74" s="125"/>
      <c r="SFS74" s="125"/>
      <c r="SFT74" s="125"/>
      <c r="SFU74" s="125"/>
      <c r="SFV74" s="125"/>
      <c r="SFW74" s="125"/>
      <c r="SFX74" s="125"/>
      <c r="SFY74" s="125"/>
      <c r="SFZ74" s="125"/>
      <c r="SGA74" s="125"/>
      <c r="SGB74" s="125"/>
      <c r="SGC74" s="125"/>
      <c r="SGD74" s="125"/>
      <c r="SGE74" s="125"/>
      <c r="SGF74" s="125"/>
      <c r="SGG74" s="125"/>
      <c r="SGH74" s="125"/>
      <c r="SGI74" s="125"/>
      <c r="SGJ74" s="125"/>
      <c r="SGK74" s="125"/>
      <c r="SGL74" s="125"/>
      <c r="SGM74" s="125"/>
      <c r="SGN74" s="125"/>
      <c r="SGO74" s="125"/>
      <c r="SGP74" s="125"/>
      <c r="SGQ74" s="125"/>
      <c r="SGR74" s="125"/>
      <c r="SGS74" s="125"/>
      <c r="SGT74" s="125"/>
      <c r="SGU74" s="125"/>
      <c r="SGV74" s="125"/>
      <c r="SGW74" s="125"/>
      <c r="SGY74" s="125"/>
      <c r="SGZ74" s="125"/>
      <c r="SHA74" s="125"/>
      <c r="SHB74" s="125"/>
      <c r="SHC74" s="125"/>
      <c r="SHD74" s="125"/>
      <c r="SHE74" s="125"/>
      <c r="SHF74" s="125"/>
      <c r="SHG74" s="125"/>
      <c r="SHH74" s="125"/>
      <c r="SHI74" s="125"/>
      <c r="SHJ74" s="125"/>
      <c r="SHK74" s="125"/>
      <c r="SHL74" s="125"/>
      <c r="SHM74" s="125"/>
      <c r="SHN74" s="125"/>
      <c r="SHO74" s="125"/>
      <c r="SHP74" s="125"/>
      <c r="SHQ74" s="125"/>
      <c r="SHR74" s="125"/>
      <c r="SHS74" s="125"/>
      <c r="SHT74" s="125"/>
      <c r="SHU74" s="125"/>
      <c r="SHV74" s="125"/>
      <c r="SHW74" s="125"/>
      <c r="SHX74" s="125"/>
      <c r="SHY74" s="125"/>
      <c r="SHZ74" s="125"/>
      <c r="SIA74" s="125"/>
      <c r="SIB74" s="125"/>
      <c r="SIC74" s="125"/>
      <c r="SID74" s="125"/>
      <c r="SIE74" s="125"/>
      <c r="SIF74" s="125"/>
      <c r="SIG74" s="125"/>
      <c r="SIH74" s="125"/>
      <c r="SII74" s="125"/>
      <c r="SIJ74" s="125"/>
      <c r="SIK74" s="125"/>
      <c r="SIL74" s="125"/>
      <c r="SIM74" s="125"/>
      <c r="SIN74" s="125"/>
      <c r="SIO74" s="125"/>
      <c r="SIP74" s="125"/>
      <c r="SIQ74" s="125"/>
      <c r="SIR74" s="125"/>
      <c r="SIS74" s="125"/>
      <c r="SIT74" s="125"/>
      <c r="SIU74" s="125"/>
      <c r="SIV74" s="125"/>
      <c r="SIW74" s="125"/>
      <c r="SIX74" s="125"/>
      <c r="SIY74" s="125"/>
      <c r="SIZ74" s="125"/>
      <c r="SJA74" s="125"/>
      <c r="SJB74" s="125"/>
      <c r="SJC74" s="125"/>
      <c r="SJD74" s="125"/>
      <c r="SJE74" s="125"/>
      <c r="SJF74" s="125"/>
      <c r="SJG74" s="125"/>
      <c r="SJH74" s="125"/>
      <c r="SJI74" s="125"/>
      <c r="SJJ74" s="125"/>
      <c r="SJK74" s="125"/>
      <c r="SJL74" s="125"/>
      <c r="SJM74" s="125"/>
      <c r="SJN74" s="125"/>
      <c r="SJO74" s="125"/>
      <c r="SJP74" s="125"/>
      <c r="SJQ74" s="125"/>
      <c r="SJR74" s="125"/>
      <c r="SJS74" s="125"/>
      <c r="SJT74" s="125"/>
      <c r="SJU74" s="125"/>
      <c r="SJV74" s="125"/>
      <c r="SJW74" s="125"/>
      <c r="SJX74" s="125"/>
      <c r="SJY74" s="125"/>
      <c r="SJZ74" s="125"/>
      <c r="SKA74" s="125"/>
      <c r="SKB74" s="125"/>
      <c r="SKC74" s="125"/>
      <c r="SKD74" s="125"/>
      <c r="SKE74" s="125"/>
      <c r="SKF74" s="125"/>
      <c r="SKG74" s="125"/>
      <c r="SKH74" s="125"/>
      <c r="SKI74" s="125"/>
      <c r="SKJ74" s="125"/>
      <c r="SKK74" s="125"/>
      <c r="SKL74" s="125"/>
      <c r="SKM74" s="125"/>
      <c r="SKN74" s="125"/>
      <c r="SKO74" s="125"/>
      <c r="SKP74" s="125"/>
      <c r="SKQ74" s="125"/>
      <c r="SKR74" s="125"/>
      <c r="SKS74" s="125"/>
      <c r="SKT74" s="125"/>
      <c r="SKU74" s="125"/>
      <c r="SKV74" s="125"/>
      <c r="SKW74" s="125"/>
      <c r="SKX74" s="125"/>
      <c r="SKY74" s="125"/>
      <c r="SKZ74" s="125"/>
      <c r="SLA74" s="125"/>
      <c r="SLB74" s="125"/>
      <c r="SLC74" s="125"/>
      <c r="SLD74" s="125"/>
      <c r="SLE74" s="125"/>
      <c r="SLF74" s="125"/>
      <c r="SLG74" s="125"/>
      <c r="SLH74" s="125"/>
      <c r="SLI74" s="125"/>
      <c r="SLJ74" s="125"/>
      <c r="SLK74" s="125"/>
      <c r="SLL74" s="125"/>
      <c r="SLM74" s="125"/>
      <c r="SLN74" s="125"/>
      <c r="SLO74" s="125"/>
      <c r="SLP74" s="125"/>
      <c r="SLQ74" s="125"/>
      <c r="SLR74" s="125"/>
      <c r="SLS74" s="125"/>
      <c r="SLT74" s="125"/>
      <c r="SLU74" s="125"/>
      <c r="SLV74" s="125"/>
      <c r="SLW74" s="125"/>
      <c r="SLX74" s="125"/>
      <c r="SLY74" s="125"/>
      <c r="SLZ74" s="125"/>
      <c r="SMA74" s="125"/>
      <c r="SMB74" s="125"/>
      <c r="SMC74" s="125"/>
      <c r="SMD74" s="125"/>
      <c r="SME74" s="125"/>
      <c r="SMF74" s="125"/>
      <c r="SMG74" s="125"/>
      <c r="SMH74" s="125"/>
      <c r="SMI74" s="125"/>
      <c r="SMJ74" s="125"/>
      <c r="SMK74" s="125"/>
      <c r="SML74" s="125"/>
      <c r="SMM74" s="125"/>
      <c r="SMN74" s="125"/>
      <c r="SMO74" s="125"/>
      <c r="SMP74" s="125"/>
      <c r="SMQ74" s="125"/>
      <c r="SMR74" s="125"/>
      <c r="SMS74" s="125"/>
      <c r="SMT74" s="125"/>
      <c r="SMU74" s="125"/>
      <c r="SMV74" s="125"/>
      <c r="SMW74" s="125"/>
      <c r="SMX74" s="125"/>
      <c r="SMY74" s="125"/>
      <c r="SMZ74" s="125"/>
      <c r="SNA74" s="125"/>
      <c r="SNB74" s="125"/>
      <c r="SNC74" s="125"/>
      <c r="SND74" s="125"/>
      <c r="SNE74" s="125"/>
      <c r="SNF74" s="125"/>
      <c r="SNG74" s="125"/>
      <c r="SNH74" s="125"/>
      <c r="SNI74" s="125"/>
      <c r="SNJ74" s="125"/>
      <c r="SNK74" s="125"/>
      <c r="SNL74" s="125"/>
      <c r="SNM74" s="125"/>
      <c r="SNN74" s="125"/>
      <c r="SNO74" s="125"/>
      <c r="SNP74" s="125"/>
      <c r="SNQ74" s="125"/>
      <c r="SNR74" s="125"/>
      <c r="SNS74" s="125"/>
      <c r="SNT74" s="125"/>
      <c r="SNU74" s="125"/>
      <c r="SNV74" s="125"/>
      <c r="SNW74" s="125"/>
      <c r="SNX74" s="125"/>
      <c r="SNY74" s="125"/>
      <c r="SNZ74" s="125"/>
      <c r="SOA74" s="125"/>
      <c r="SOB74" s="125"/>
      <c r="SOC74" s="125"/>
      <c r="SOD74" s="125"/>
      <c r="SOE74" s="125"/>
      <c r="SOF74" s="125"/>
      <c r="SOG74" s="125"/>
      <c r="SOH74" s="125"/>
      <c r="SOI74" s="125"/>
      <c r="SOJ74" s="125"/>
      <c r="SOK74" s="125"/>
      <c r="SOL74" s="125"/>
      <c r="SOM74" s="125"/>
      <c r="SON74" s="125"/>
      <c r="SOO74" s="125"/>
      <c r="SOP74" s="125"/>
      <c r="SOQ74" s="125"/>
      <c r="SOR74" s="125"/>
      <c r="SOS74" s="125"/>
      <c r="SOT74" s="125"/>
      <c r="SOU74" s="125"/>
      <c r="SOV74" s="125"/>
      <c r="SOW74" s="125"/>
      <c r="SOX74" s="125"/>
      <c r="SOY74" s="125"/>
      <c r="SOZ74" s="125"/>
      <c r="SPA74" s="125"/>
      <c r="SPB74" s="125"/>
      <c r="SPC74" s="125"/>
      <c r="SPD74" s="125"/>
      <c r="SPE74" s="125"/>
      <c r="SPF74" s="125"/>
      <c r="SPG74" s="125"/>
      <c r="SPH74" s="125"/>
      <c r="SPI74" s="125"/>
      <c r="SPJ74" s="125"/>
      <c r="SPK74" s="125"/>
      <c r="SPL74" s="125"/>
      <c r="SPM74" s="125"/>
      <c r="SPN74" s="125"/>
      <c r="SPO74" s="125"/>
      <c r="SPP74" s="125"/>
      <c r="SPQ74" s="125"/>
      <c r="SPR74" s="125"/>
      <c r="SPS74" s="125"/>
      <c r="SPT74" s="125"/>
      <c r="SPU74" s="125"/>
      <c r="SPV74" s="125"/>
      <c r="SPW74" s="125"/>
      <c r="SPX74" s="125"/>
      <c r="SPY74" s="125"/>
      <c r="SPZ74" s="125"/>
      <c r="SQA74" s="125"/>
      <c r="SQB74" s="125"/>
      <c r="SQC74" s="125"/>
      <c r="SQD74" s="125"/>
      <c r="SQE74" s="125"/>
      <c r="SQF74" s="125"/>
      <c r="SQG74" s="125"/>
      <c r="SQH74" s="125"/>
      <c r="SQI74" s="125"/>
      <c r="SQJ74" s="125"/>
      <c r="SQK74" s="125"/>
      <c r="SQL74" s="125"/>
      <c r="SQM74" s="125"/>
      <c r="SQN74" s="125"/>
      <c r="SQO74" s="125"/>
      <c r="SQP74" s="125"/>
      <c r="SQQ74" s="125"/>
      <c r="SQR74" s="125"/>
      <c r="SQS74" s="125"/>
      <c r="SQU74" s="125"/>
      <c r="SQV74" s="125"/>
      <c r="SQW74" s="125"/>
      <c r="SQX74" s="125"/>
      <c r="SQY74" s="125"/>
      <c r="SQZ74" s="125"/>
      <c r="SRA74" s="125"/>
      <c r="SRB74" s="125"/>
      <c r="SRC74" s="125"/>
      <c r="SRD74" s="125"/>
      <c r="SRE74" s="125"/>
      <c r="SRF74" s="125"/>
      <c r="SRG74" s="125"/>
      <c r="SRH74" s="125"/>
      <c r="SRI74" s="125"/>
      <c r="SRJ74" s="125"/>
      <c r="SRK74" s="125"/>
      <c r="SRL74" s="125"/>
      <c r="SRM74" s="125"/>
      <c r="SRN74" s="125"/>
      <c r="SRO74" s="125"/>
      <c r="SRP74" s="125"/>
      <c r="SRQ74" s="125"/>
      <c r="SRR74" s="125"/>
      <c r="SRS74" s="125"/>
      <c r="SRT74" s="125"/>
      <c r="SRU74" s="125"/>
      <c r="SRV74" s="125"/>
      <c r="SRW74" s="125"/>
      <c r="SRX74" s="125"/>
      <c r="SRY74" s="125"/>
      <c r="SRZ74" s="125"/>
      <c r="SSA74" s="125"/>
      <c r="SSB74" s="125"/>
      <c r="SSC74" s="125"/>
      <c r="SSD74" s="125"/>
      <c r="SSE74" s="125"/>
      <c r="SSF74" s="125"/>
      <c r="SSG74" s="125"/>
      <c r="SSH74" s="125"/>
      <c r="SSI74" s="125"/>
      <c r="SSJ74" s="125"/>
      <c r="SSK74" s="125"/>
      <c r="SSL74" s="125"/>
      <c r="SSM74" s="125"/>
      <c r="SSN74" s="125"/>
      <c r="SSO74" s="125"/>
      <c r="SSP74" s="125"/>
      <c r="SSQ74" s="125"/>
      <c r="SSR74" s="125"/>
      <c r="SSS74" s="125"/>
      <c r="SST74" s="125"/>
      <c r="SSU74" s="125"/>
      <c r="SSV74" s="125"/>
      <c r="SSW74" s="125"/>
      <c r="SSX74" s="125"/>
      <c r="SSY74" s="125"/>
      <c r="SSZ74" s="125"/>
      <c r="STA74" s="125"/>
      <c r="STB74" s="125"/>
      <c r="STC74" s="125"/>
      <c r="STD74" s="125"/>
      <c r="STE74" s="125"/>
      <c r="STF74" s="125"/>
      <c r="STG74" s="125"/>
      <c r="STH74" s="125"/>
      <c r="STI74" s="125"/>
      <c r="STJ74" s="125"/>
      <c r="STK74" s="125"/>
      <c r="STL74" s="125"/>
      <c r="STM74" s="125"/>
      <c r="STN74" s="125"/>
      <c r="STO74" s="125"/>
      <c r="STP74" s="125"/>
      <c r="STQ74" s="125"/>
      <c r="STR74" s="125"/>
      <c r="STS74" s="125"/>
      <c r="STT74" s="125"/>
      <c r="STU74" s="125"/>
      <c r="STV74" s="125"/>
      <c r="STW74" s="125"/>
      <c r="STX74" s="125"/>
      <c r="STY74" s="125"/>
      <c r="STZ74" s="125"/>
      <c r="SUA74" s="125"/>
      <c r="SUB74" s="125"/>
      <c r="SUC74" s="125"/>
      <c r="SUD74" s="125"/>
      <c r="SUE74" s="125"/>
      <c r="SUF74" s="125"/>
      <c r="SUG74" s="125"/>
      <c r="SUH74" s="125"/>
      <c r="SUI74" s="125"/>
      <c r="SUJ74" s="125"/>
      <c r="SUK74" s="125"/>
      <c r="SUL74" s="125"/>
      <c r="SUM74" s="125"/>
      <c r="SUN74" s="125"/>
      <c r="SUO74" s="125"/>
      <c r="SUP74" s="125"/>
      <c r="SUQ74" s="125"/>
      <c r="SUR74" s="125"/>
      <c r="SUS74" s="125"/>
      <c r="SUT74" s="125"/>
      <c r="SUU74" s="125"/>
      <c r="SUV74" s="125"/>
      <c r="SUW74" s="125"/>
      <c r="SUX74" s="125"/>
      <c r="SUY74" s="125"/>
      <c r="SUZ74" s="125"/>
      <c r="SVA74" s="125"/>
      <c r="SVB74" s="125"/>
      <c r="SVC74" s="125"/>
      <c r="SVD74" s="125"/>
      <c r="SVE74" s="125"/>
      <c r="SVF74" s="125"/>
      <c r="SVG74" s="125"/>
      <c r="SVH74" s="125"/>
      <c r="SVI74" s="125"/>
      <c r="SVJ74" s="125"/>
      <c r="SVK74" s="125"/>
      <c r="SVL74" s="125"/>
      <c r="SVM74" s="125"/>
      <c r="SVN74" s="125"/>
      <c r="SVO74" s="125"/>
      <c r="SVP74" s="125"/>
      <c r="SVQ74" s="125"/>
      <c r="SVR74" s="125"/>
      <c r="SVS74" s="125"/>
      <c r="SVT74" s="125"/>
      <c r="SVU74" s="125"/>
      <c r="SVV74" s="125"/>
      <c r="SVW74" s="125"/>
      <c r="SVX74" s="125"/>
      <c r="SVY74" s="125"/>
      <c r="SVZ74" s="125"/>
      <c r="SWA74" s="125"/>
      <c r="SWB74" s="125"/>
      <c r="SWC74" s="125"/>
      <c r="SWD74" s="125"/>
      <c r="SWE74" s="125"/>
      <c r="SWF74" s="125"/>
      <c r="SWG74" s="125"/>
      <c r="SWH74" s="125"/>
      <c r="SWI74" s="125"/>
      <c r="SWJ74" s="125"/>
      <c r="SWK74" s="125"/>
      <c r="SWL74" s="125"/>
      <c r="SWM74" s="125"/>
      <c r="SWN74" s="125"/>
      <c r="SWO74" s="125"/>
      <c r="SWP74" s="125"/>
      <c r="SWQ74" s="125"/>
      <c r="SWR74" s="125"/>
      <c r="SWS74" s="125"/>
      <c r="SWT74" s="125"/>
      <c r="SWU74" s="125"/>
      <c r="SWV74" s="125"/>
      <c r="SWW74" s="125"/>
      <c r="SWX74" s="125"/>
      <c r="SWY74" s="125"/>
      <c r="SWZ74" s="125"/>
      <c r="SXA74" s="125"/>
      <c r="SXB74" s="125"/>
      <c r="SXC74" s="125"/>
      <c r="SXD74" s="125"/>
      <c r="SXE74" s="125"/>
      <c r="SXF74" s="125"/>
      <c r="SXG74" s="125"/>
      <c r="SXH74" s="125"/>
      <c r="SXI74" s="125"/>
      <c r="SXJ74" s="125"/>
      <c r="SXK74" s="125"/>
      <c r="SXL74" s="125"/>
      <c r="SXM74" s="125"/>
      <c r="SXN74" s="125"/>
      <c r="SXO74" s="125"/>
      <c r="SXP74" s="125"/>
      <c r="SXQ74" s="125"/>
      <c r="SXR74" s="125"/>
      <c r="SXS74" s="125"/>
      <c r="SXT74" s="125"/>
      <c r="SXU74" s="125"/>
      <c r="SXV74" s="125"/>
      <c r="SXW74" s="125"/>
      <c r="SXX74" s="125"/>
      <c r="SXY74" s="125"/>
      <c r="SXZ74" s="125"/>
      <c r="SYA74" s="125"/>
      <c r="SYB74" s="125"/>
      <c r="SYC74" s="125"/>
      <c r="SYD74" s="125"/>
      <c r="SYE74" s="125"/>
      <c r="SYF74" s="125"/>
      <c r="SYG74" s="125"/>
      <c r="SYH74" s="125"/>
      <c r="SYI74" s="125"/>
      <c r="SYJ74" s="125"/>
      <c r="SYK74" s="125"/>
      <c r="SYL74" s="125"/>
      <c r="SYM74" s="125"/>
      <c r="SYN74" s="125"/>
      <c r="SYO74" s="125"/>
      <c r="SYP74" s="125"/>
      <c r="SYQ74" s="125"/>
      <c r="SYR74" s="125"/>
      <c r="SYS74" s="125"/>
      <c r="SYT74" s="125"/>
      <c r="SYU74" s="125"/>
      <c r="SYV74" s="125"/>
      <c r="SYW74" s="125"/>
      <c r="SYX74" s="125"/>
      <c r="SYY74" s="125"/>
      <c r="SYZ74" s="125"/>
      <c r="SZA74" s="125"/>
      <c r="SZB74" s="125"/>
      <c r="SZC74" s="125"/>
      <c r="SZD74" s="125"/>
      <c r="SZE74" s="125"/>
      <c r="SZF74" s="125"/>
      <c r="SZG74" s="125"/>
      <c r="SZH74" s="125"/>
      <c r="SZI74" s="125"/>
      <c r="SZJ74" s="125"/>
      <c r="SZK74" s="125"/>
      <c r="SZL74" s="125"/>
      <c r="SZM74" s="125"/>
      <c r="SZN74" s="125"/>
      <c r="SZO74" s="125"/>
      <c r="SZP74" s="125"/>
      <c r="SZQ74" s="125"/>
      <c r="SZR74" s="125"/>
      <c r="SZS74" s="125"/>
      <c r="SZT74" s="125"/>
      <c r="SZU74" s="125"/>
      <c r="SZV74" s="125"/>
      <c r="SZW74" s="125"/>
      <c r="SZX74" s="125"/>
      <c r="SZY74" s="125"/>
      <c r="SZZ74" s="125"/>
      <c r="TAA74" s="125"/>
      <c r="TAB74" s="125"/>
      <c r="TAC74" s="125"/>
      <c r="TAD74" s="125"/>
      <c r="TAE74" s="125"/>
      <c r="TAF74" s="125"/>
      <c r="TAG74" s="125"/>
      <c r="TAH74" s="125"/>
      <c r="TAI74" s="125"/>
      <c r="TAJ74" s="125"/>
      <c r="TAK74" s="125"/>
      <c r="TAL74" s="125"/>
      <c r="TAM74" s="125"/>
      <c r="TAN74" s="125"/>
      <c r="TAO74" s="125"/>
      <c r="TAQ74" s="125"/>
      <c r="TAR74" s="125"/>
      <c r="TAS74" s="125"/>
      <c r="TAT74" s="125"/>
      <c r="TAU74" s="125"/>
      <c r="TAV74" s="125"/>
      <c r="TAW74" s="125"/>
      <c r="TAX74" s="125"/>
      <c r="TAY74" s="125"/>
      <c r="TAZ74" s="125"/>
      <c r="TBA74" s="125"/>
      <c r="TBB74" s="125"/>
      <c r="TBC74" s="125"/>
      <c r="TBD74" s="125"/>
      <c r="TBE74" s="125"/>
      <c r="TBF74" s="125"/>
      <c r="TBG74" s="125"/>
      <c r="TBH74" s="125"/>
      <c r="TBI74" s="125"/>
      <c r="TBJ74" s="125"/>
      <c r="TBK74" s="125"/>
      <c r="TBL74" s="125"/>
      <c r="TBM74" s="125"/>
      <c r="TBN74" s="125"/>
      <c r="TBO74" s="125"/>
      <c r="TBP74" s="125"/>
      <c r="TBQ74" s="125"/>
      <c r="TBR74" s="125"/>
      <c r="TBS74" s="125"/>
      <c r="TBT74" s="125"/>
      <c r="TBU74" s="125"/>
      <c r="TBV74" s="125"/>
      <c r="TBW74" s="125"/>
      <c r="TBX74" s="125"/>
      <c r="TBY74" s="125"/>
      <c r="TBZ74" s="125"/>
      <c r="TCA74" s="125"/>
      <c r="TCB74" s="125"/>
      <c r="TCC74" s="125"/>
      <c r="TCD74" s="125"/>
      <c r="TCE74" s="125"/>
      <c r="TCF74" s="125"/>
      <c r="TCG74" s="125"/>
      <c r="TCH74" s="125"/>
      <c r="TCI74" s="125"/>
      <c r="TCJ74" s="125"/>
      <c r="TCK74" s="125"/>
      <c r="TCL74" s="125"/>
      <c r="TCM74" s="125"/>
      <c r="TCN74" s="125"/>
      <c r="TCO74" s="125"/>
      <c r="TCP74" s="125"/>
      <c r="TCQ74" s="125"/>
      <c r="TCR74" s="125"/>
      <c r="TCS74" s="125"/>
      <c r="TCT74" s="125"/>
      <c r="TCU74" s="125"/>
      <c r="TCV74" s="125"/>
      <c r="TCW74" s="125"/>
      <c r="TCX74" s="125"/>
      <c r="TCY74" s="125"/>
      <c r="TCZ74" s="125"/>
      <c r="TDA74" s="125"/>
      <c r="TDB74" s="125"/>
      <c r="TDC74" s="125"/>
      <c r="TDD74" s="125"/>
      <c r="TDE74" s="125"/>
      <c r="TDF74" s="125"/>
      <c r="TDG74" s="125"/>
      <c r="TDH74" s="125"/>
      <c r="TDI74" s="125"/>
      <c r="TDJ74" s="125"/>
      <c r="TDK74" s="125"/>
      <c r="TDL74" s="125"/>
      <c r="TDM74" s="125"/>
      <c r="TDN74" s="125"/>
      <c r="TDO74" s="125"/>
      <c r="TDP74" s="125"/>
      <c r="TDQ74" s="125"/>
      <c r="TDR74" s="125"/>
      <c r="TDS74" s="125"/>
      <c r="TDT74" s="125"/>
      <c r="TDU74" s="125"/>
      <c r="TDV74" s="125"/>
      <c r="TDW74" s="125"/>
      <c r="TDX74" s="125"/>
      <c r="TDY74" s="125"/>
      <c r="TDZ74" s="125"/>
      <c r="TEA74" s="125"/>
      <c r="TEB74" s="125"/>
      <c r="TEC74" s="125"/>
      <c r="TED74" s="125"/>
      <c r="TEE74" s="125"/>
      <c r="TEF74" s="125"/>
      <c r="TEG74" s="125"/>
      <c r="TEH74" s="125"/>
      <c r="TEI74" s="125"/>
      <c r="TEJ74" s="125"/>
      <c r="TEK74" s="125"/>
      <c r="TEL74" s="125"/>
      <c r="TEM74" s="125"/>
      <c r="TEN74" s="125"/>
      <c r="TEO74" s="125"/>
      <c r="TEP74" s="125"/>
      <c r="TEQ74" s="125"/>
      <c r="TER74" s="125"/>
      <c r="TES74" s="125"/>
      <c r="TET74" s="125"/>
      <c r="TEU74" s="125"/>
      <c r="TEV74" s="125"/>
      <c r="TEW74" s="125"/>
      <c r="TEX74" s="125"/>
      <c r="TEY74" s="125"/>
      <c r="TEZ74" s="125"/>
      <c r="TFA74" s="125"/>
      <c r="TFB74" s="125"/>
      <c r="TFC74" s="125"/>
      <c r="TFD74" s="125"/>
      <c r="TFE74" s="125"/>
      <c r="TFF74" s="125"/>
      <c r="TFG74" s="125"/>
      <c r="TFH74" s="125"/>
      <c r="TFI74" s="125"/>
      <c r="TFJ74" s="125"/>
      <c r="TFK74" s="125"/>
      <c r="TFL74" s="125"/>
      <c r="TFM74" s="125"/>
      <c r="TFN74" s="125"/>
      <c r="TFO74" s="125"/>
      <c r="TFP74" s="125"/>
      <c r="TFQ74" s="125"/>
      <c r="TFR74" s="125"/>
      <c r="TFS74" s="125"/>
      <c r="TFT74" s="125"/>
      <c r="TFU74" s="125"/>
      <c r="TFV74" s="125"/>
      <c r="TFW74" s="125"/>
      <c r="TFX74" s="125"/>
      <c r="TFY74" s="125"/>
      <c r="TFZ74" s="125"/>
      <c r="TGA74" s="125"/>
      <c r="TGB74" s="125"/>
      <c r="TGC74" s="125"/>
      <c r="TGD74" s="125"/>
      <c r="TGE74" s="125"/>
      <c r="TGF74" s="125"/>
      <c r="TGG74" s="125"/>
      <c r="TGH74" s="125"/>
      <c r="TGI74" s="125"/>
      <c r="TGJ74" s="125"/>
      <c r="TGK74" s="125"/>
      <c r="TGL74" s="125"/>
      <c r="TGM74" s="125"/>
      <c r="TGN74" s="125"/>
      <c r="TGO74" s="125"/>
      <c r="TGP74" s="125"/>
      <c r="TGQ74" s="125"/>
      <c r="TGR74" s="125"/>
      <c r="TGS74" s="125"/>
      <c r="TGT74" s="125"/>
      <c r="TGU74" s="125"/>
      <c r="TGV74" s="125"/>
      <c r="TGW74" s="125"/>
      <c r="TGX74" s="125"/>
      <c r="TGY74" s="125"/>
      <c r="TGZ74" s="125"/>
      <c r="THA74" s="125"/>
      <c r="THB74" s="125"/>
      <c r="THC74" s="125"/>
      <c r="THD74" s="125"/>
      <c r="THE74" s="125"/>
      <c r="THF74" s="125"/>
      <c r="THG74" s="125"/>
      <c r="THH74" s="125"/>
      <c r="THI74" s="125"/>
      <c r="THJ74" s="125"/>
      <c r="THK74" s="125"/>
      <c r="THL74" s="125"/>
      <c r="THM74" s="125"/>
      <c r="THN74" s="125"/>
      <c r="THO74" s="125"/>
      <c r="THP74" s="125"/>
      <c r="THQ74" s="125"/>
      <c r="THR74" s="125"/>
      <c r="THS74" s="125"/>
      <c r="THT74" s="125"/>
      <c r="THU74" s="125"/>
      <c r="THV74" s="125"/>
      <c r="THW74" s="125"/>
      <c r="THX74" s="125"/>
      <c r="THY74" s="125"/>
      <c r="THZ74" s="125"/>
      <c r="TIA74" s="125"/>
      <c r="TIB74" s="125"/>
      <c r="TIC74" s="125"/>
      <c r="TID74" s="125"/>
      <c r="TIE74" s="125"/>
      <c r="TIF74" s="125"/>
      <c r="TIG74" s="125"/>
      <c r="TIH74" s="125"/>
      <c r="TII74" s="125"/>
      <c r="TIJ74" s="125"/>
      <c r="TIK74" s="125"/>
      <c r="TIL74" s="125"/>
      <c r="TIM74" s="125"/>
      <c r="TIN74" s="125"/>
      <c r="TIO74" s="125"/>
      <c r="TIP74" s="125"/>
      <c r="TIQ74" s="125"/>
      <c r="TIR74" s="125"/>
      <c r="TIS74" s="125"/>
      <c r="TIT74" s="125"/>
      <c r="TIU74" s="125"/>
      <c r="TIV74" s="125"/>
      <c r="TIW74" s="125"/>
      <c r="TIX74" s="125"/>
      <c r="TIY74" s="125"/>
      <c r="TIZ74" s="125"/>
      <c r="TJA74" s="125"/>
      <c r="TJB74" s="125"/>
      <c r="TJC74" s="125"/>
      <c r="TJD74" s="125"/>
      <c r="TJE74" s="125"/>
      <c r="TJF74" s="125"/>
      <c r="TJG74" s="125"/>
      <c r="TJH74" s="125"/>
      <c r="TJI74" s="125"/>
      <c r="TJJ74" s="125"/>
      <c r="TJK74" s="125"/>
      <c r="TJL74" s="125"/>
      <c r="TJM74" s="125"/>
      <c r="TJN74" s="125"/>
      <c r="TJO74" s="125"/>
      <c r="TJP74" s="125"/>
      <c r="TJQ74" s="125"/>
      <c r="TJR74" s="125"/>
      <c r="TJS74" s="125"/>
      <c r="TJT74" s="125"/>
      <c r="TJU74" s="125"/>
      <c r="TJV74" s="125"/>
      <c r="TJW74" s="125"/>
      <c r="TJX74" s="125"/>
      <c r="TJY74" s="125"/>
      <c r="TJZ74" s="125"/>
      <c r="TKA74" s="125"/>
      <c r="TKB74" s="125"/>
      <c r="TKC74" s="125"/>
      <c r="TKD74" s="125"/>
      <c r="TKE74" s="125"/>
      <c r="TKF74" s="125"/>
      <c r="TKG74" s="125"/>
      <c r="TKH74" s="125"/>
      <c r="TKI74" s="125"/>
      <c r="TKJ74" s="125"/>
      <c r="TKK74" s="125"/>
      <c r="TKM74" s="125"/>
      <c r="TKN74" s="125"/>
      <c r="TKO74" s="125"/>
      <c r="TKP74" s="125"/>
      <c r="TKQ74" s="125"/>
      <c r="TKR74" s="125"/>
      <c r="TKS74" s="125"/>
      <c r="TKT74" s="125"/>
      <c r="TKU74" s="125"/>
      <c r="TKV74" s="125"/>
      <c r="TKW74" s="125"/>
      <c r="TKX74" s="125"/>
      <c r="TKY74" s="125"/>
      <c r="TKZ74" s="125"/>
      <c r="TLA74" s="125"/>
      <c r="TLB74" s="125"/>
      <c r="TLC74" s="125"/>
      <c r="TLD74" s="125"/>
      <c r="TLE74" s="125"/>
      <c r="TLF74" s="125"/>
      <c r="TLG74" s="125"/>
      <c r="TLH74" s="125"/>
      <c r="TLI74" s="125"/>
      <c r="TLJ74" s="125"/>
      <c r="TLK74" s="125"/>
      <c r="TLL74" s="125"/>
      <c r="TLM74" s="125"/>
      <c r="TLN74" s="125"/>
      <c r="TLO74" s="125"/>
      <c r="TLP74" s="125"/>
      <c r="TLQ74" s="125"/>
      <c r="TLR74" s="125"/>
      <c r="TLS74" s="125"/>
      <c r="TLT74" s="125"/>
      <c r="TLU74" s="125"/>
      <c r="TLV74" s="125"/>
      <c r="TLW74" s="125"/>
      <c r="TLX74" s="125"/>
      <c r="TLY74" s="125"/>
      <c r="TLZ74" s="125"/>
      <c r="TMA74" s="125"/>
      <c r="TMB74" s="125"/>
      <c r="TMC74" s="125"/>
      <c r="TMD74" s="125"/>
      <c r="TME74" s="125"/>
      <c r="TMF74" s="125"/>
      <c r="TMG74" s="125"/>
      <c r="TMH74" s="125"/>
      <c r="TMI74" s="125"/>
      <c r="TMJ74" s="125"/>
      <c r="TMK74" s="125"/>
      <c r="TML74" s="125"/>
      <c r="TMM74" s="125"/>
      <c r="TMN74" s="125"/>
      <c r="TMO74" s="125"/>
      <c r="TMP74" s="125"/>
      <c r="TMQ74" s="125"/>
      <c r="TMR74" s="125"/>
      <c r="TMS74" s="125"/>
      <c r="TMT74" s="125"/>
      <c r="TMU74" s="125"/>
      <c r="TMV74" s="125"/>
      <c r="TMW74" s="125"/>
      <c r="TMX74" s="125"/>
      <c r="TMY74" s="125"/>
      <c r="TMZ74" s="125"/>
      <c r="TNA74" s="125"/>
      <c r="TNB74" s="125"/>
      <c r="TNC74" s="125"/>
      <c r="TND74" s="125"/>
      <c r="TNE74" s="125"/>
      <c r="TNF74" s="125"/>
      <c r="TNG74" s="125"/>
      <c r="TNH74" s="125"/>
      <c r="TNI74" s="125"/>
      <c r="TNJ74" s="125"/>
      <c r="TNK74" s="125"/>
      <c r="TNL74" s="125"/>
      <c r="TNM74" s="125"/>
      <c r="TNN74" s="125"/>
      <c r="TNO74" s="125"/>
      <c r="TNP74" s="125"/>
      <c r="TNQ74" s="125"/>
      <c r="TNR74" s="125"/>
      <c r="TNS74" s="125"/>
      <c r="TNT74" s="125"/>
      <c r="TNU74" s="125"/>
      <c r="TNV74" s="125"/>
      <c r="TNW74" s="125"/>
      <c r="TNX74" s="125"/>
      <c r="TNY74" s="125"/>
      <c r="TNZ74" s="125"/>
      <c r="TOA74" s="125"/>
      <c r="TOB74" s="125"/>
      <c r="TOC74" s="125"/>
      <c r="TOD74" s="125"/>
      <c r="TOE74" s="125"/>
      <c r="TOF74" s="125"/>
      <c r="TOG74" s="125"/>
      <c r="TOH74" s="125"/>
      <c r="TOI74" s="125"/>
      <c r="TOJ74" s="125"/>
      <c r="TOK74" s="125"/>
      <c r="TOL74" s="125"/>
      <c r="TOM74" s="125"/>
      <c r="TON74" s="125"/>
      <c r="TOO74" s="125"/>
      <c r="TOP74" s="125"/>
      <c r="TOQ74" s="125"/>
      <c r="TOR74" s="125"/>
      <c r="TOS74" s="125"/>
      <c r="TOT74" s="125"/>
      <c r="TOU74" s="125"/>
      <c r="TOV74" s="125"/>
      <c r="TOW74" s="125"/>
      <c r="TOX74" s="125"/>
      <c r="TOY74" s="125"/>
      <c r="TOZ74" s="125"/>
      <c r="TPA74" s="125"/>
      <c r="TPB74" s="125"/>
      <c r="TPC74" s="125"/>
      <c r="TPD74" s="125"/>
      <c r="TPE74" s="125"/>
      <c r="TPF74" s="125"/>
      <c r="TPG74" s="125"/>
      <c r="TPH74" s="125"/>
      <c r="TPI74" s="125"/>
      <c r="TPJ74" s="125"/>
      <c r="TPK74" s="125"/>
      <c r="TPL74" s="125"/>
      <c r="TPM74" s="125"/>
      <c r="TPN74" s="125"/>
      <c r="TPO74" s="125"/>
      <c r="TPP74" s="125"/>
      <c r="TPQ74" s="125"/>
      <c r="TPR74" s="125"/>
      <c r="TPS74" s="125"/>
      <c r="TPT74" s="125"/>
      <c r="TPU74" s="125"/>
      <c r="TPV74" s="125"/>
      <c r="TPW74" s="125"/>
      <c r="TPX74" s="125"/>
      <c r="TPY74" s="125"/>
      <c r="TPZ74" s="125"/>
      <c r="TQA74" s="125"/>
      <c r="TQB74" s="125"/>
      <c r="TQC74" s="125"/>
      <c r="TQD74" s="125"/>
      <c r="TQE74" s="125"/>
      <c r="TQF74" s="125"/>
      <c r="TQG74" s="125"/>
      <c r="TQH74" s="125"/>
      <c r="TQI74" s="125"/>
      <c r="TQJ74" s="125"/>
      <c r="TQK74" s="125"/>
      <c r="TQL74" s="125"/>
      <c r="TQM74" s="125"/>
      <c r="TQN74" s="125"/>
      <c r="TQO74" s="125"/>
      <c r="TQP74" s="125"/>
      <c r="TQQ74" s="125"/>
      <c r="TQR74" s="125"/>
      <c r="TQS74" s="125"/>
      <c r="TQT74" s="125"/>
      <c r="TQU74" s="125"/>
      <c r="TQV74" s="125"/>
      <c r="TQW74" s="125"/>
      <c r="TQX74" s="125"/>
      <c r="TQY74" s="125"/>
      <c r="TQZ74" s="125"/>
      <c r="TRA74" s="125"/>
      <c r="TRB74" s="125"/>
      <c r="TRC74" s="125"/>
      <c r="TRD74" s="125"/>
      <c r="TRE74" s="125"/>
      <c r="TRF74" s="125"/>
      <c r="TRG74" s="125"/>
      <c r="TRH74" s="125"/>
      <c r="TRI74" s="125"/>
      <c r="TRJ74" s="125"/>
      <c r="TRK74" s="125"/>
      <c r="TRL74" s="125"/>
      <c r="TRM74" s="125"/>
      <c r="TRN74" s="125"/>
      <c r="TRO74" s="125"/>
      <c r="TRP74" s="125"/>
      <c r="TRQ74" s="125"/>
      <c r="TRR74" s="125"/>
      <c r="TRS74" s="125"/>
      <c r="TRT74" s="125"/>
      <c r="TRU74" s="125"/>
      <c r="TRV74" s="125"/>
      <c r="TRW74" s="125"/>
      <c r="TRX74" s="125"/>
      <c r="TRY74" s="125"/>
      <c r="TRZ74" s="125"/>
      <c r="TSA74" s="125"/>
      <c r="TSB74" s="125"/>
      <c r="TSC74" s="125"/>
      <c r="TSD74" s="125"/>
      <c r="TSE74" s="125"/>
      <c r="TSF74" s="125"/>
      <c r="TSG74" s="125"/>
      <c r="TSH74" s="125"/>
      <c r="TSI74" s="125"/>
      <c r="TSJ74" s="125"/>
      <c r="TSK74" s="125"/>
      <c r="TSL74" s="125"/>
      <c r="TSM74" s="125"/>
      <c r="TSN74" s="125"/>
      <c r="TSO74" s="125"/>
      <c r="TSP74" s="125"/>
      <c r="TSQ74" s="125"/>
      <c r="TSR74" s="125"/>
      <c r="TSS74" s="125"/>
      <c r="TST74" s="125"/>
      <c r="TSU74" s="125"/>
      <c r="TSV74" s="125"/>
      <c r="TSW74" s="125"/>
      <c r="TSX74" s="125"/>
      <c r="TSY74" s="125"/>
      <c r="TSZ74" s="125"/>
      <c r="TTA74" s="125"/>
      <c r="TTB74" s="125"/>
      <c r="TTC74" s="125"/>
      <c r="TTD74" s="125"/>
      <c r="TTE74" s="125"/>
      <c r="TTF74" s="125"/>
      <c r="TTG74" s="125"/>
      <c r="TTH74" s="125"/>
      <c r="TTI74" s="125"/>
      <c r="TTJ74" s="125"/>
      <c r="TTK74" s="125"/>
      <c r="TTL74" s="125"/>
      <c r="TTM74" s="125"/>
      <c r="TTN74" s="125"/>
      <c r="TTO74" s="125"/>
      <c r="TTP74" s="125"/>
      <c r="TTQ74" s="125"/>
      <c r="TTR74" s="125"/>
      <c r="TTS74" s="125"/>
      <c r="TTT74" s="125"/>
      <c r="TTU74" s="125"/>
      <c r="TTV74" s="125"/>
      <c r="TTW74" s="125"/>
      <c r="TTX74" s="125"/>
      <c r="TTY74" s="125"/>
      <c r="TTZ74" s="125"/>
      <c r="TUA74" s="125"/>
      <c r="TUB74" s="125"/>
      <c r="TUC74" s="125"/>
      <c r="TUD74" s="125"/>
      <c r="TUE74" s="125"/>
      <c r="TUF74" s="125"/>
      <c r="TUG74" s="125"/>
      <c r="TUI74" s="125"/>
      <c r="TUJ74" s="125"/>
      <c r="TUK74" s="125"/>
      <c r="TUL74" s="125"/>
      <c r="TUM74" s="125"/>
      <c r="TUN74" s="125"/>
      <c r="TUO74" s="125"/>
      <c r="TUP74" s="125"/>
      <c r="TUQ74" s="125"/>
      <c r="TUR74" s="125"/>
      <c r="TUS74" s="125"/>
      <c r="TUT74" s="125"/>
      <c r="TUU74" s="125"/>
      <c r="TUV74" s="125"/>
      <c r="TUW74" s="125"/>
      <c r="TUX74" s="125"/>
      <c r="TUY74" s="125"/>
      <c r="TUZ74" s="125"/>
      <c r="TVA74" s="125"/>
      <c r="TVB74" s="125"/>
      <c r="TVC74" s="125"/>
      <c r="TVD74" s="125"/>
      <c r="TVE74" s="125"/>
      <c r="TVF74" s="125"/>
      <c r="TVG74" s="125"/>
      <c r="TVH74" s="125"/>
      <c r="TVI74" s="125"/>
      <c r="TVJ74" s="125"/>
      <c r="TVK74" s="125"/>
      <c r="TVL74" s="125"/>
      <c r="TVM74" s="125"/>
      <c r="TVN74" s="125"/>
      <c r="TVO74" s="125"/>
      <c r="TVP74" s="125"/>
      <c r="TVQ74" s="125"/>
      <c r="TVR74" s="125"/>
      <c r="TVS74" s="125"/>
      <c r="TVT74" s="125"/>
      <c r="TVU74" s="125"/>
      <c r="TVV74" s="125"/>
      <c r="TVW74" s="125"/>
      <c r="TVX74" s="125"/>
      <c r="TVY74" s="125"/>
      <c r="TVZ74" s="125"/>
      <c r="TWA74" s="125"/>
      <c r="TWB74" s="125"/>
      <c r="TWC74" s="125"/>
      <c r="TWD74" s="125"/>
      <c r="TWE74" s="125"/>
      <c r="TWF74" s="125"/>
      <c r="TWG74" s="125"/>
      <c r="TWH74" s="125"/>
      <c r="TWI74" s="125"/>
      <c r="TWJ74" s="125"/>
      <c r="TWK74" s="125"/>
      <c r="TWL74" s="125"/>
      <c r="TWM74" s="125"/>
      <c r="TWN74" s="125"/>
      <c r="TWO74" s="125"/>
      <c r="TWP74" s="125"/>
      <c r="TWQ74" s="125"/>
      <c r="TWR74" s="125"/>
      <c r="TWS74" s="125"/>
      <c r="TWT74" s="125"/>
      <c r="TWU74" s="125"/>
      <c r="TWV74" s="125"/>
      <c r="TWW74" s="125"/>
      <c r="TWX74" s="125"/>
      <c r="TWY74" s="125"/>
      <c r="TWZ74" s="125"/>
      <c r="TXA74" s="125"/>
      <c r="TXB74" s="125"/>
      <c r="TXC74" s="125"/>
      <c r="TXD74" s="125"/>
      <c r="TXE74" s="125"/>
      <c r="TXF74" s="125"/>
      <c r="TXG74" s="125"/>
      <c r="TXH74" s="125"/>
      <c r="TXI74" s="125"/>
      <c r="TXJ74" s="125"/>
      <c r="TXK74" s="125"/>
      <c r="TXL74" s="125"/>
      <c r="TXM74" s="125"/>
      <c r="TXN74" s="125"/>
      <c r="TXO74" s="125"/>
      <c r="TXP74" s="125"/>
      <c r="TXQ74" s="125"/>
      <c r="TXR74" s="125"/>
      <c r="TXS74" s="125"/>
      <c r="TXT74" s="125"/>
      <c r="TXU74" s="125"/>
      <c r="TXV74" s="125"/>
      <c r="TXW74" s="125"/>
      <c r="TXX74" s="125"/>
      <c r="TXY74" s="125"/>
      <c r="TXZ74" s="125"/>
      <c r="TYA74" s="125"/>
      <c r="TYB74" s="125"/>
      <c r="TYC74" s="125"/>
      <c r="TYD74" s="125"/>
      <c r="TYE74" s="125"/>
      <c r="TYF74" s="125"/>
      <c r="TYG74" s="125"/>
      <c r="TYH74" s="125"/>
      <c r="TYI74" s="125"/>
      <c r="TYJ74" s="125"/>
      <c r="TYK74" s="125"/>
      <c r="TYL74" s="125"/>
      <c r="TYM74" s="125"/>
      <c r="TYN74" s="125"/>
      <c r="TYO74" s="125"/>
      <c r="TYP74" s="125"/>
      <c r="TYQ74" s="125"/>
      <c r="TYR74" s="125"/>
      <c r="TYS74" s="125"/>
      <c r="TYT74" s="125"/>
      <c r="TYU74" s="125"/>
      <c r="TYV74" s="125"/>
      <c r="TYW74" s="125"/>
      <c r="TYX74" s="125"/>
      <c r="TYY74" s="125"/>
      <c r="TYZ74" s="125"/>
      <c r="TZA74" s="125"/>
      <c r="TZB74" s="125"/>
      <c r="TZC74" s="125"/>
      <c r="TZD74" s="125"/>
      <c r="TZE74" s="125"/>
      <c r="TZF74" s="125"/>
      <c r="TZG74" s="125"/>
      <c r="TZH74" s="125"/>
      <c r="TZI74" s="125"/>
      <c r="TZJ74" s="125"/>
      <c r="TZK74" s="125"/>
      <c r="TZL74" s="125"/>
      <c r="TZM74" s="125"/>
      <c r="TZN74" s="125"/>
      <c r="TZO74" s="125"/>
      <c r="TZP74" s="125"/>
      <c r="TZQ74" s="125"/>
      <c r="TZR74" s="125"/>
      <c r="TZS74" s="125"/>
      <c r="TZT74" s="125"/>
      <c r="TZU74" s="125"/>
      <c r="TZV74" s="125"/>
      <c r="TZW74" s="125"/>
      <c r="TZX74" s="125"/>
      <c r="TZY74" s="125"/>
      <c r="TZZ74" s="125"/>
      <c r="UAA74" s="125"/>
      <c r="UAB74" s="125"/>
      <c r="UAC74" s="125"/>
      <c r="UAD74" s="125"/>
      <c r="UAE74" s="125"/>
      <c r="UAF74" s="125"/>
      <c r="UAG74" s="125"/>
      <c r="UAH74" s="125"/>
      <c r="UAI74" s="125"/>
      <c r="UAJ74" s="125"/>
      <c r="UAK74" s="125"/>
      <c r="UAL74" s="125"/>
      <c r="UAM74" s="125"/>
      <c r="UAN74" s="125"/>
      <c r="UAO74" s="125"/>
      <c r="UAP74" s="125"/>
      <c r="UAQ74" s="125"/>
      <c r="UAR74" s="125"/>
      <c r="UAS74" s="125"/>
      <c r="UAT74" s="125"/>
      <c r="UAU74" s="125"/>
      <c r="UAV74" s="125"/>
      <c r="UAW74" s="125"/>
      <c r="UAX74" s="125"/>
      <c r="UAY74" s="125"/>
      <c r="UAZ74" s="125"/>
      <c r="UBA74" s="125"/>
      <c r="UBB74" s="125"/>
      <c r="UBC74" s="125"/>
      <c r="UBD74" s="125"/>
      <c r="UBE74" s="125"/>
      <c r="UBF74" s="125"/>
      <c r="UBG74" s="125"/>
      <c r="UBH74" s="125"/>
      <c r="UBI74" s="125"/>
      <c r="UBJ74" s="125"/>
      <c r="UBK74" s="125"/>
      <c r="UBL74" s="125"/>
      <c r="UBM74" s="125"/>
      <c r="UBN74" s="125"/>
      <c r="UBO74" s="125"/>
      <c r="UBP74" s="125"/>
      <c r="UBQ74" s="125"/>
      <c r="UBR74" s="125"/>
      <c r="UBS74" s="125"/>
      <c r="UBT74" s="125"/>
      <c r="UBU74" s="125"/>
      <c r="UBV74" s="125"/>
      <c r="UBW74" s="125"/>
      <c r="UBX74" s="125"/>
      <c r="UBY74" s="125"/>
      <c r="UBZ74" s="125"/>
      <c r="UCA74" s="125"/>
      <c r="UCB74" s="125"/>
      <c r="UCC74" s="125"/>
      <c r="UCD74" s="125"/>
      <c r="UCE74" s="125"/>
      <c r="UCF74" s="125"/>
      <c r="UCG74" s="125"/>
      <c r="UCH74" s="125"/>
      <c r="UCI74" s="125"/>
      <c r="UCJ74" s="125"/>
      <c r="UCK74" s="125"/>
      <c r="UCL74" s="125"/>
      <c r="UCM74" s="125"/>
      <c r="UCN74" s="125"/>
      <c r="UCO74" s="125"/>
      <c r="UCP74" s="125"/>
      <c r="UCQ74" s="125"/>
      <c r="UCR74" s="125"/>
      <c r="UCS74" s="125"/>
      <c r="UCT74" s="125"/>
      <c r="UCU74" s="125"/>
      <c r="UCV74" s="125"/>
      <c r="UCW74" s="125"/>
      <c r="UCX74" s="125"/>
      <c r="UCY74" s="125"/>
      <c r="UCZ74" s="125"/>
      <c r="UDA74" s="125"/>
      <c r="UDB74" s="125"/>
      <c r="UDC74" s="125"/>
      <c r="UDD74" s="125"/>
      <c r="UDE74" s="125"/>
      <c r="UDF74" s="125"/>
      <c r="UDG74" s="125"/>
      <c r="UDH74" s="125"/>
      <c r="UDI74" s="125"/>
      <c r="UDJ74" s="125"/>
      <c r="UDK74" s="125"/>
      <c r="UDL74" s="125"/>
      <c r="UDM74" s="125"/>
      <c r="UDN74" s="125"/>
      <c r="UDO74" s="125"/>
      <c r="UDP74" s="125"/>
      <c r="UDQ74" s="125"/>
      <c r="UDR74" s="125"/>
      <c r="UDS74" s="125"/>
      <c r="UDT74" s="125"/>
      <c r="UDU74" s="125"/>
      <c r="UDV74" s="125"/>
      <c r="UDW74" s="125"/>
      <c r="UDX74" s="125"/>
      <c r="UDY74" s="125"/>
      <c r="UDZ74" s="125"/>
      <c r="UEA74" s="125"/>
      <c r="UEB74" s="125"/>
      <c r="UEC74" s="125"/>
      <c r="UEE74" s="125"/>
      <c r="UEF74" s="125"/>
      <c r="UEG74" s="125"/>
      <c r="UEH74" s="125"/>
      <c r="UEI74" s="125"/>
      <c r="UEJ74" s="125"/>
      <c r="UEK74" s="125"/>
      <c r="UEL74" s="125"/>
      <c r="UEM74" s="125"/>
      <c r="UEN74" s="125"/>
      <c r="UEO74" s="125"/>
      <c r="UEP74" s="125"/>
      <c r="UEQ74" s="125"/>
      <c r="UER74" s="125"/>
      <c r="UES74" s="125"/>
      <c r="UET74" s="125"/>
      <c r="UEU74" s="125"/>
      <c r="UEV74" s="125"/>
      <c r="UEW74" s="125"/>
      <c r="UEX74" s="125"/>
      <c r="UEY74" s="125"/>
      <c r="UEZ74" s="125"/>
      <c r="UFA74" s="125"/>
      <c r="UFB74" s="125"/>
      <c r="UFC74" s="125"/>
      <c r="UFD74" s="125"/>
      <c r="UFE74" s="125"/>
      <c r="UFF74" s="125"/>
      <c r="UFG74" s="125"/>
      <c r="UFH74" s="125"/>
      <c r="UFI74" s="125"/>
      <c r="UFJ74" s="125"/>
      <c r="UFK74" s="125"/>
      <c r="UFL74" s="125"/>
      <c r="UFM74" s="125"/>
      <c r="UFN74" s="125"/>
      <c r="UFO74" s="125"/>
      <c r="UFP74" s="125"/>
      <c r="UFQ74" s="125"/>
      <c r="UFR74" s="125"/>
      <c r="UFS74" s="125"/>
      <c r="UFT74" s="125"/>
      <c r="UFU74" s="125"/>
      <c r="UFV74" s="125"/>
      <c r="UFW74" s="125"/>
      <c r="UFX74" s="125"/>
      <c r="UFY74" s="125"/>
      <c r="UFZ74" s="125"/>
      <c r="UGA74" s="125"/>
      <c r="UGB74" s="125"/>
      <c r="UGC74" s="125"/>
      <c r="UGD74" s="125"/>
      <c r="UGE74" s="125"/>
      <c r="UGF74" s="125"/>
      <c r="UGG74" s="125"/>
      <c r="UGH74" s="125"/>
      <c r="UGI74" s="125"/>
      <c r="UGJ74" s="125"/>
      <c r="UGK74" s="125"/>
      <c r="UGL74" s="125"/>
      <c r="UGM74" s="125"/>
      <c r="UGN74" s="125"/>
      <c r="UGO74" s="125"/>
      <c r="UGP74" s="125"/>
      <c r="UGQ74" s="125"/>
      <c r="UGR74" s="125"/>
      <c r="UGS74" s="125"/>
      <c r="UGT74" s="125"/>
      <c r="UGU74" s="125"/>
      <c r="UGV74" s="125"/>
      <c r="UGW74" s="125"/>
      <c r="UGX74" s="125"/>
      <c r="UGY74" s="125"/>
      <c r="UGZ74" s="125"/>
      <c r="UHA74" s="125"/>
      <c r="UHB74" s="125"/>
      <c r="UHC74" s="125"/>
      <c r="UHD74" s="125"/>
      <c r="UHE74" s="125"/>
      <c r="UHF74" s="125"/>
      <c r="UHG74" s="125"/>
      <c r="UHH74" s="125"/>
      <c r="UHI74" s="125"/>
      <c r="UHJ74" s="125"/>
      <c r="UHK74" s="125"/>
      <c r="UHL74" s="125"/>
      <c r="UHM74" s="125"/>
      <c r="UHN74" s="125"/>
      <c r="UHO74" s="125"/>
      <c r="UHP74" s="125"/>
      <c r="UHQ74" s="125"/>
      <c r="UHR74" s="125"/>
      <c r="UHS74" s="125"/>
      <c r="UHT74" s="125"/>
      <c r="UHU74" s="125"/>
      <c r="UHV74" s="125"/>
      <c r="UHW74" s="125"/>
      <c r="UHX74" s="125"/>
      <c r="UHY74" s="125"/>
      <c r="UHZ74" s="125"/>
      <c r="UIA74" s="125"/>
      <c r="UIB74" s="125"/>
      <c r="UIC74" s="125"/>
      <c r="UID74" s="125"/>
      <c r="UIE74" s="125"/>
      <c r="UIF74" s="125"/>
      <c r="UIG74" s="125"/>
      <c r="UIH74" s="125"/>
      <c r="UII74" s="125"/>
      <c r="UIJ74" s="125"/>
      <c r="UIK74" s="125"/>
      <c r="UIL74" s="125"/>
      <c r="UIM74" s="125"/>
      <c r="UIN74" s="125"/>
      <c r="UIO74" s="125"/>
      <c r="UIP74" s="125"/>
      <c r="UIQ74" s="125"/>
      <c r="UIR74" s="125"/>
      <c r="UIS74" s="125"/>
      <c r="UIT74" s="125"/>
      <c r="UIU74" s="125"/>
      <c r="UIV74" s="125"/>
      <c r="UIW74" s="125"/>
      <c r="UIX74" s="125"/>
      <c r="UIY74" s="125"/>
      <c r="UIZ74" s="125"/>
      <c r="UJA74" s="125"/>
      <c r="UJB74" s="125"/>
      <c r="UJC74" s="125"/>
      <c r="UJD74" s="125"/>
      <c r="UJE74" s="125"/>
      <c r="UJF74" s="125"/>
      <c r="UJG74" s="125"/>
      <c r="UJH74" s="125"/>
      <c r="UJI74" s="125"/>
      <c r="UJJ74" s="125"/>
      <c r="UJK74" s="125"/>
      <c r="UJL74" s="125"/>
      <c r="UJM74" s="125"/>
      <c r="UJN74" s="125"/>
      <c r="UJO74" s="125"/>
      <c r="UJP74" s="125"/>
      <c r="UJQ74" s="125"/>
      <c r="UJR74" s="125"/>
      <c r="UJS74" s="125"/>
      <c r="UJT74" s="125"/>
      <c r="UJU74" s="125"/>
      <c r="UJV74" s="125"/>
      <c r="UJW74" s="125"/>
      <c r="UJX74" s="125"/>
      <c r="UJY74" s="125"/>
      <c r="UJZ74" s="125"/>
      <c r="UKA74" s="125"/>
      <c r="UKB74" s="125"/>
      <c r="UKC74" s="125"/>
      <c r="UKD74" s="125"/>
      <c r="UKE74" s="125"/>
      <c r="UKF74" s="125"/>
      <c r="UKG74" s="125"/>
      <c r="UKH74" s="125"/>
      <c r="UKI74" s="125"/>
      <c r="UKJ74" s="125"/>
      <c r="UKK74" s="125"/>
      <c r="UKL74" s="125"/>
      <c r="UKM74" s="125"/>
      <c r="UKN74" s="125"/>
      <c r="UKO74" s="125"/>
      <c r="UKP74" s="125"/>
      <c r="UKQ74" s="125"/>
      <c r="UKR74" s="125"/>
      <c r="UKS74" s="125"/>
      <c r="UKT74" s="125"/>
      <c r="UKU74" s="125"/>
      <c r="UKV74" s="125"/>
      <c r="UKW74" s="125"/>
      <c r="UKX74" s="125"/>
      <c r="UKY74" s="125"/>
      <c r="UKZ74" s="125"/>
      <c r="ULA74" s="125"/>
      <c r="ULB74" s="125"/>
      <c r="ULC74" s="125"/>
      <c r="ULD74" s="125"/>
      <c r="ULE74" s="125"/>
      <c r="ULF74" s="125"/>
      <c r="ULG74" s="125"/>
      <c r="ULH74" s="125"/>
      <c r="ULI74" s="125"/>
      <c r="ULJ74" s="125"/>
      <c r="ULK74" s="125"/>
      <c r="ULL74" s="125"/>
      <c r="ULM74" s="125"/>
      <c r="ULN74" s="125"/>
      <c r="ULO74" s="125"/>
      <c r="ULP74" s="125"/>
      <c r="ULQ74" s="125"/>
      <c r="ULR74" s="125"/>
      <c r="ULS74" s="125"/>
      <c r="ULT74" s="125"/>
      <c r="ULU74" s="125"/>
      <c r="ULV74" s="125"/>
      <c r="ULW74" s="125"/>
      <c r="ULX74" s="125"/>
      <c r="ULY74" s="125"/>
      <c r="ULZ74" s="125"/>
      <c r="UMA74" s="125"/>
      <c r="UMB74" s="125"/>
      <c r="UMC74" s="125"/>
      <c r="UMD74" s="125"/>
      <c r="UME74" s="125"/>
      <c r="UMF74" s="125"/>
      <c r="UMG74" s="125"/>
      <c r="UMH74" s="125"/>
      <c r="UMI74" s="125"/>
      <c r="UMJ74" s="125"/>
      <c r="UMK74" s="125"/>
      <c r="UML74" s="125"/>
      <c r="UMM74" s="125"/>
      <c r="UMN74" s="125"/>
      <c r="UMO74" s="125"/>
      <c r="UMP74" s="125"/>
      <c r="UMQ74" s="125"/>
      <c r="UMR74" s="125"/>
      <c r="UMS74" s="125"/>
      <c r="UMT74" s="125"/>
      <c r="UMU74" s="125"/>
      <c r="UMV74" s="125"/>
      <c r="UMW74" s="125"/>
      <c r="UMX74" s="125"/>
      <c r="UMY74" s="125"/>
      <c r="UMZ74" s="125"/>
      <c r="UNA74" s="125"/>
      <c r="UNB74" s="125"/>
      <c r="UNC74" s="125"/>
      <c r="UND74" s="125"/>
      <c r="UNE74" s="125"/>
      <c r="UNF74" s="125"/>
      <c r="UNG74" s="125"/>
      <c r="UNH74" s="125"/>
      <c r="UNI74" s="125"/>
      <c r="UNJ74" s="125"/>
      <c r="UNK74" s="125"/>
      <c r="UNL74" s="125"/>
      <c r="UNM74" s="125"/>
      <c r="UNN74" s="125"/>
      <c r="UNO74" s="125"/>
      <c r="UNP74" s="125"/>
      <c r="UNQ74" s="125"/>
      <c r="UNR74" s="125"/>
      <c r="UNS74" s="125"/>
      <c r="UNT74" s="125"/>
      <c r="UNU74" s="125"/>
      <c r="UNV74" s="125"/>
      <c r="UNW74" s="125"/>
      <c r="UNX74" s="125"/>
      <c r="UNY74" s="125"/>
      <c r="UOA74" s="125"/>
      <c r="UOB74" s="125"/>
      <c r="UOC74" s="125"/>
      <c r="UOD74" s="125"/>
      <c r="UOE74" s="125"/>
      <c r="UOF74" s="125"/>
      <c r="UOG74" s="125"/>
      <c r="UOH74" s="125"/>
      <c r="UOI74" s="125"/>
      <c r="UOJ74" s="125"/>
      <c r="UOK74" s="125"/>
      <c r="UOL74" s="125"/>
      <c r="UOM74" s="125"/>
      <c r="UON74" s="125"/>
      <c r="UOO74" s="125"/>
      <c r="UOP74" s="125"/>
      <c r="UOQ74" s="125"/>
      <c r="UOR74" s="125"/>
      <c r="UOS74" s="125"/>
      <c r="UOT74" s="125"/>
      <c r="UOU74" s="125"/>
      <c r="UOV74" s="125"/>
      <c r="UOW74" s="125"/>
      <c r="UOX74" s="125"/>
      <c r="UOY74" s="125"/>
      <c r="UOZ74" s="125"/>
      <c r="UPA74" s="125"/>
      <c r="UPB74" s="125"/>
      <c r="UPC74" s="125"/>
      <c r="UPD74" s="125"/>
      <c r="UPE74" s="125"/>
      <c r="UPF74" s="125"/>
      <c r="UPG74" s="125"/>
      <c r="UPH74" s="125"/>
      <c r="UPI74" s="125"/>
      <c r="UPJ74" s="125"/>
      <c r="UPK74" s="125"/>
      <c r="UPL74" s="125"/>
      <c r="UPM74" s="125"/>
      <c r="UPN74" s="125"/>
      <c r="UPO74" s="125"/>
      <c r="UPP74" s="125"/>
      <c r="UPQ74" s="125"/>
      <c r="UPR74" s="125"/>
      <c r="UPS74" s="125"/>
      <c r="UPT74" s="125"/>
      <c r="UPU74" s="125"/>
      <c r="UPV74" s="125"/>
      <c r="UPW74" s="125"/>
      <c r="UPX74" s="125"/>
      <c r="UPY74" s="125"/>
      <c r="UPZ74" s="125"/>
      <c r="UQA74" s="125"/>
      <c r="UQB74" s="125"/>
      <c r="UQC74" s="125"/>
      <c r="UQD74" s="125"/>
      <c r="UQE74" s="125"/>
      <c r="UQF74" s="125"/>
      <c r="UQG74" s="125"/>
      <c r="UQH74" s="125"/>
      <c r="UQI74" s="125"/>
      <c r="UQJ74" s="125"/>
      <c r="UQK74" s="125"/>
      <c r="UQL74" s="125"/>
      <c r="UQM74" s="125"/>
      <c r="UQN74" s="125"/>
      <c r="UQO74" s="125"/>
      <c r="UQP74" s="125"/>
      <c r="UQQ74" s="125"/>
      <c r="UQR74" s="125"/>
      <c r="UQS74" s="125"/>
      <c r="UQT74" s="125"/>
      <c r="UQU74" s="125"/>
      <c r="UQV74" s="125"/>
      <c r="UQW74" s="125"/>
      <c r="UQX74" s="125"/>
      <c r="UQY74" s="125"/>
      <c r="UQZ74" s="125"/>
      <c r="URA74" s="125"/>
      <c r="URB74" s="125"/>
      <c r="URC74" s="125"/>
      <c r="URD74" s="125"/>
      <c r="URE74" s="125"/>
      <c r="URF74" s="125"/>
      <c r="URG74" s="125"/>
      <c r="URH74" s="125"/>
      <c r="URI74" s="125"/>
      <c r="URJ74" s="125"/>
      <c r="URK74" s="125"/>
      <c r="URL74" s="125"/>
      <c r="URM74" s="125"/>
      <c r="URN74" s="125"/>
      <c r="URO74" s="125"/>
      <c r="URP74" s="125"/>
      <c r="URQ74" s="125"/>
      <c r="URR74" s="125"/>
      <c r="URS74" s="125"/>
      <c r="URT74" s="125"/>
      <c r="URU74" s="125"/>
      <c r="URV74" s="125"/>
      <c r="URW74" s="125"/>
      <c r="URX74" s="125"/>
      <c r="URY74" s="125"/>
      <c r="URZ74" s="125"/>
      <c r="USA74" s="125"/>
      <c r="USB74" s="125"/>
      <c r="USC74" s="125"/>
      <c r="USD74" s="125"/>
      <c r="USE74" s="125"/>
      <c r="USF74" s="125"/>
      <c r="USG74" s="125"/>
      <c r="USH74" s="125"/>
      <c r="USI74" s="125"/>
      <c r="USJ74" s="125"/>
      <c r="USK74" s="125"/>
      <c r="USL74" s="125"/>
      <c r="USM74" s="125"/>
      <c r="USN74" s="125"/>
      <c r="USO74" s="125"/>
      <c r="USP74" s="125"/>
      <c r="USQ74" s="125"/>
      <c r="USR74" s="125"/>
      <c r="USS74" s="125"/>
      <c r="UST74" s="125"/>
      <c r="USU74" s="125"/>
      <c r="USV74" s="125"/>
      <c r="USW74" s="125"/>
      <c r="USX74" s="125"/>
      <c r="USY74" s="125"/>
      <c r="USZ74" s="125"/>
      <c r="UTA74" s="125"/>
      <c r="UTB74" s="125"/>
      <c r="UTC74" s="125"/>
      <c r="UTD74" s="125"/>
      <c r="UTE74" s="125"/>
      <c r="UTF74" s="125"/>
      <c r="UTG74" s="125"/>
      <c r="UTH74" s="125"/>
      <c r="UTI74" s="125"/>
      <c r="UTJ74" s="125"/>
      <c r="UTK74" s="125"/>
      <c r="UTL74" s="125"/>
      <c r="UTM74" s="125"/>
      <c r="UTN74" s="125"/>
      <c r="UTO74" s="125"/>
      <c r="UTP74" s="125"/>
      <c r="UTQ74" s="125"/>
      <c r="UTR74" s="125"/>
      <c r="UTS74" s="125"/>
      <c r="UTT74" s="125"/>
      <c r="UTU74" s="125"/>
      <c r="UTV74" s="125"/>
      <c r="UTW74" s="125"/>
      <c r="UTX74" s="125"/>
      <c r="UTY74" s="125"/>
      <c r="UTZ74" s="125"/>
      <c r="UUA74" s="125"/>
      <c r="UUB74" s="125"/>
      <c r="UUC74" s="125"/>
      <c r="UUD74" s="125"/>
      <c r="UUE74" s="125"/>
      <c r="UUF74" s="125"/>
      <c r="UUG74" s="125"/>
      <c r="UUH74" s="125"/>
      <c r="UUI74" s="125"/>
      <c r="UUJ74" s="125"/>
      <c r="UUK74" s="125"/>
      <c r="UUL74" s="125"/>
      <c r="UUM74" s="125"/>
      <c r="UUN74" s="125"/>
      <c r="UUO74" s="125"/>
      <c r="UUP74" s="125"/>
      <c r="UUQ74" s="125"/>
      <c r="UUR74" s="125"/>
      <c r="UUS74" s="125"/>
      <c r="UUT74" s="125"/>
      <c r="UUU74" s="125"/>
      <c r="UUV74" s="125"/>
      <c r="UUW74" s="125"/>
      <c r="UUX74" s="125"/>
      <c r="UUY74" s="125"/>
      <c r="UUZ74" s="125"/>
      <c r="UVA74" s="125"/>
      <c r="UVB74" s="125"/>
      <c r="UVC74" s="125"/>
      <c r="UVD74" s="125"/>
      <c r="UVE74" s="125"/>
      <c r="UVF74" s="125"/>
      <c r="UVG74" s="125"/>
      <c r="UVH74" s="125"/>
      <c r="UVI74" s="125"/>
      <c r="UVJ74" s="125"/>
      <c r="UVK74" s="125"/>
      <c r="UVL74" s="125"/>
      <c r="UVM74" s="125"/>
      <c r="UVN74" s="125"/>
      <c r="UVO74" s="125"/>
      <c r="UVP74" s="125"/>
      <c r="UVQ74" s="125"/>
      <c r="UVR74" s="125"/>
      <c r="UVS74" s="125"/>
      <c r="UVT74" s="125"/>
      <c r="UVU74" s="125"/>
      <c r="UVV74" s="125"/>
      <c r="UVW74" s="125"/>
      <c r="UVX74" s="125"/>
      <c r="UVY74" s="125"/>
      <c r="UVZ74" s="125"/>
      <c r="UWA74" s="125"/>
      <c r="UWB74" s="125"/>
      <c r="UWC74" s="125"/>
      <c r="UWD74" s="125"/>
      <c r="UWE74" s="125"/>
      <c r="UWF74" s="125"/>
      <c r="UWG74" s="125"/>
      <c r="UWH74" s="125"/>
      <c r="UWI74" s="125"/>
      <c r="UWJ74" s="125"/>
      <c r="UWK74" s="125"/>
      <c r="UWL74" s="125"/>
      <c r="UWM74" s="125"/>
      <c r="UWN74" s="125"/>
      <c r="UWO74" s="125"/>
      <c r="UWP74" s="125"/>
      <c r="UWQ74" s="125"/>
      <c r="UWR74" s="125"/>
      <c r="UWS74" s="125"/>
      <c r="UWT74" s="125"/>
      <c r="UWU74" s="125"/>
      <c r="UWV74" s="125"/>
      <c r="UWW74" s="125"/>
      <c r="UWX74" s="125"/>
      <c r="UWY74" s="125"/>
      <c r="UWZ74" s="125"/>
      <c r="UXA74" s="125"/>
      <c r="UXB74" s="125"/>
      <c r="UXC74" s="125"/>
      <c r="UXD74" s="125"/>
      <c r="UXE74" s="125"/>
      <c r="UXF74" s="125"/>
      <c r="UXG74" s="125"/>
      <c r="UXH74" s="125"/>
      <c r="UXI74" s="125"/>
      <c r="UXJ74" s="125"/>
      <c r="UXK74" s="125"/>
      <c r="UXL74" s="125"/>
      <c r="UXM74" s="125"/>
      <c r="UXN74" s="125"/>
      <c r="UXO74" s="125"/>
      <c r="UXP74" s="125"/>
      <c r="UXQ74" s="125"/>
      <c r="UXR74" s="125"/>
      <c r="UXS74" s="125"/>
      <c r="UXT74" s="125"/>
      <c r="UXU74" s="125"/>
      <c r="UXW74" s="125"/>
      <c r="UXX74" s="125"/>
      <c r="UXY74" s="125"/>
      <c r="UXZ74" s="125"/>
      <c r="UYA74" s="125"/>
      <c r="UYB74" s="125"/>
      <c r="UYC74" s="125"/>
      <c r="UYD74" s="125"/>
      <c r="UYE74" s="125"/>
      <c r="UYF74" s="125"/>
      <c r="UYG74" s="125"/>
      <c r="UYH74" s="125"/>
      <c r="UYI74" s="125"/>
      <c r="UYJ74" s="125"/>
      <c r="UYK74" s="125"/>
      <c r="UYL74" s="125"/>
      <c r="UYM74" s="125"/>
      <c r="UYN74" s="125"/>
      <c r="UYO74" s="125"/>
      <c r="UYP74" s="125"/>
      <c r="UYQ74" s="125"/>
      <c r="UYR74" s="125"/>
      <c r="UYS74" s="125"/>
      <c r="UYT74" s="125"/>
      <c r="UYU74" s="125"/>
      <c r="UYV74" s="125"/>
      <c r="UYW74" s="125"/>
      <c r="UYX74" s="125"/>
      <c r="UYY74" s="125"/>
      <c r="UYZ74" s="125"/>
      <c r="UZA74" s="125"/>
      <c r="UZB74" s="125"/>
      <c r="UZC74" s="125"/>
      <c r="UZD74" s="125"/>
      <c r="UZE74" s="125"/>
      <c r="UZF74" s="125"/>
      <c r="UZG74" s="125"/>
      <c r="UZH74" s="125"/>
      <c r="UZI74" s="125"/>
      <c r="UZJ74" s="125"/>
      <c r="UZK74" s="125"/>
      <c r="UZL74" s="125"/>
      <c r="UZM74" s="125"/>
      <c r="UZN74" s="125"/>
      <c r="UZO74" s="125"/>
      <c r="UZP74" s="125"/>
      <c r="UZQ74" s="125"/>
      <c r="UZR74" s="125"/>
      <c r="UZS74" s="125"/>
      <c r="UZT74" s="125"/>
      <c r="UZU74" s="125"/>
      <c r="UZV74" s="125"/>
      <c r="UZW74" s="125"/>
      <c r="UZX74" s="125"/>
      <c r="UZY74" s="125"/>
      <c r="UZZ74" s="125"/>
      <c r="VAA74" s="125"/>
      <c r="VAB74" s="125"/>
      <c r="VAC74" s="125"/>
      <c r="VAD74" s="125"/>
      <c r="VAE74" s="125"/>
      <c r="VAF74" s="125"/>
      <c r="VAG74" s="125"/>
      <c r="VAH74" s="125"/>
      <c r="VAI74" s="125"/>
      <c r="VAJ74" s="125"/>
      <c r="VAK74" s="125"/>
      <c r="VAL74" s="125"/>
      <c r="VAM74" s="125"/>
      <c r="VAN74" s="125"/>
      <c r="VAO74" s="125"/>
      <c r="VAP74" s="125"/>
      <c r="VAQ74" s="125"/>
      <c r="VAR74" s="125"/>
      <c r="VAS74" s="125"/>
      <c r="VAT74" s="125"/>
      <c r="VAU74" s="125"/>
      <c r="VAV74" s="125"/>
      <c r="VAW74" s="125"/>
      <c r="VAX74" s="125"/>
      <c r="VAY74" s="125"/>
      <c r="VAZ74" s="125"/>
      <c r="VBA74" s="125"/>
      <c r="VBB74" s="125"/>
      <c r="VBC74" s="125"/>
      <c r="VBD74" s="125"/>
      <c r="VBE74" s="125"/>
      <c r="VBF74" s="125"/>
      <c r="VBG74" s="125"/>
      <c r="VBH74" s="125"/>
      <c r="VBI74" s="125"/>
      <c r="VBJ74" s="125"/>
      <c r="VBK74" s="125"/>
      <c r="VBL74" s="125"/>
      <c r="VBM74" s="125"/>
      <c r="VBN74" s="125"/>
      <c r="VBO74" s="125"/>
      <c r="VBP74" s="125"/>
      <c r="VBQ74" s="125"/>
      <c r="VBR74" s="125"/>
      <c r="VBS74" s="125"/>
      <c r="VBT74" s="125"/>
      <c r="VBU74" s="125"/>
      <c r="VBV74" s="125"/>
      <c r="VBW74" s="125"/>
      <c r="VBX74" s="125"/>
      <c r="VBY74" s="125"/>
      <c r="VBZ74" s="125"/>
      <c r="VCA74" s="125"/>
      <c r="VCB74" s="125"/>
      <c r="VCC74" s="125"/>
      <c r="VCD74" s="125"/>
      <c r="VCE74" s="125"/>
      <c r="VCF74" s="125"/>
      <c r="VCG74" s="125"/>
      <c r="VCH74" s="125"/>
      <c r="VCI74" s="125"/>
      <c r="VCJ74" s="125"/>
      <c r="VCK74" s="125"/>
      <c r="VCL74" s="125"/>
      <c r="VCM74" s="125"/>
      <c r="VCN74" s="125"/>
      <c r="VCO74" s="125"/>
      <c r="VCP74" s="125"/>
      <c r="VCQ74" s="125"/>
      <c r="VCR74" s="125"/>
      <c r="VCS74" s="125"/>
      <c r="VCT74" s="125"/>
      <c r="VCU74" s="125"/>
      <c r="VCV74" s="125"/>
      <c r="VCW74" s="125"/>
      <c r="VCX74" s="125"/>
      <c r="VCY74" s="125"/>
      <c r="VCZ74" s="125"/>
      <c r="VDA74" s="125"/>
      <c r="VDB74" s="125"/>
      <c r="VDC74" s="125"/>
      <c r="VDD74" s="125"/>
      <c r="VDE74" s="125"/>
      <c r="VDF74" s="125"/>
      <c r="VDG74" s="125"/>
      <c r="VDH74" s="125"/>
      <c r="VDI74" s="125"/>
      <c r="VDJ74" s="125"/>
      <c r="VDK74" s="125"/>
      <c r="VDL74" s="125"/>
      <c r="VDM74" s="125"/>
      <c r="VDN74" s="125"/>
      <c r="VDO74" s="125"/>
      <c r="VDP74" s="125"/>
      <c r="VDQ74" s="125"/>
      <c r="VDR74" s="125"/>
      <c r="VDS74" s="125"/>
      <c r="VDT74" s="125"/>
      <c r="VDU74" s="125"/>
      <c r="VDV74" s="125"/>
      <c r="VDW74" s="125"/>
      <c r="VDX74" s="125"/>
      <c r="VDY74" s="125"/>
      <c r="VDZ74" s="125"/>
      <c r="VEA74" s="125"/>
      <c r="VEB74" s="125"/>
      <c r="VEC74" s="125"/>
      <c r="VED74" s="125"/>
      <c r="VEE74" s="125"/>
      <c r="VEF74" s="125"/>
      <c r="VEG74" s="125"/>
      <c r="VEH74" s="125"/>
      <c r="VEI74" s="125"/>
      <c r="VEJ74" s="125"/>
      <c r="VEK74" s="125"/>
      <c r="VEL74" s="125"/>
      <c r="VEM74" s="125"/>
      <c r="VEN74" s="125"/>
      <c r="VEO74" s="125"/>
      <c r="VEP74" s="125"/>
      <c r="VEQ74" s="125"/>
      <c r="VER74" s="125"/>
      <c r="VES74" s="125"/>
      <c r="VET74" s="125"/>
      <c r="VEU74" s="125"/>
      <c r="VEV74" s="125"/>
      <c r="VEW74" s="125"/>
      <c r="VEX74" s="125"/>
      <c r="VEY74" s="125"/>
      <c r="VEZ74" s="125"/>
      <c r="VFA74" s="125"/>
      <c r="VFB74" s="125"/>
      <c r="VFC74" s="125"/>
      <c r="VFD74" s="125"/>
      <c r="VFE74" s="125"/>
      <c r="VFF74" s="125"/>
      <c r="VFG74" s="125"/>
      <c r="VFH74" s="125"/>
      <c r="VFI74" s="125"/>
      <c r="VFJ74" s="125"/>
      <c r="VFK74" s="125"/>
      <c r="VFL74" s="125"/>
      <c r="VFM74" s="125"/>
      <c r="VFN74" s="125"/>
      <c r="VFO74" s="125"/>
      <c r="VFP74" s="125"/>
      <c r="VFQ74" s="125"/>
      <c r="VFR74" s="125"/>
      <c r="VFS74" s="125"/>
      <c r="VFT74" s="125"/>
      <c r="VFU74" s="125"/>
      <c r="VFV74" s="125"/>
      <c r="VFW74" s="125"/>
      <c r="VFX74" s="125"/>
      <c r="VFY74" s="125"/>
      <c r="VFZ74" s="125"/>
      <c r="VGA74" s="125"/>
      <c r="VGB74" s="125"/>
      <c r="VGC74" s="125"/>
      <c r="VGD74" s="125"/>
      <c r="VGE74" s="125"/>
      <c r="VGF74" s="125"/>
      <c r="VGG74" s="125"/>
      <c r="VGH74" s="125"/>
      <c r="VGI74" s="125"/>
      <c r="VGJ74" s="125"/>
      <c r="VGK74" s="125"/>
      <c r="VGL74" s="125"/>
      <c r="VGM74" s="125"/>
      <c r="VGN74" s="125"/>
      <c r="VGO74" s="125"/>
      <c r="VGP74" s="125"/>
      <c r="VGQ74" s="125"/>
      <c r="VGR74" s="125"/>
      <c r="VGS74" s="125"/>
      <c r="VGT74" s="125"/>
      <c r="VGU74" s="125"/>
      <c r="VGV74" s="125"/>
      <c r="VGW74" s="125"/>
      <c r="VGX74" s="125"/>
      <c r="VGY74" s="125"/>
      <c r="VGZ74" s="125"/>
      <c r="VHA74" s="125"/>
      <c r="VHB74" s="125"/>
      <c r="VHC74" s="125"/>
      <c r="VHD74" s="125"/>
      <c r="VHE74" s="125"/>
      <c r="VHF74" s="125"/>
      <c r="VHG74" s="125"/>
      <c r="VHH74" s="125"/>
      <c r="VHI74" s="125"/>
      <c r="VHJ74" s="125"/>
      <c r="VHK74" s="125"/>
      <c r="VHL74" s="125"/>
      <c r="VHM74" s="125"/>
      <c r="VHN74" s="125"/>
      <c r="VHO74" s="125"/>
      <c r="VHP74" s="125"/>
      <c r="VHQ74" s="125"/>
      <c r="VHS74" s="125"/>
      <c r="VHT74" s="125"/>
      <c r="VHU74" s="125"/>
      <c r="VHV74" s="125"/>
      <c r="VHW74" s="125"/>
      <c r="VHX74" s="125"/>
      <c r="VHY74" s="125"/>
      <c r="VHZ74" s="125"/>
      <c r="VIA74" s="125"/>
      <c r="VIB74" s="125"/>
      <c r="VIC74" s="125"/>
      <c r="VID74" s="125"/>
      <c r="VIE74" s="125"/>
      <c r="VIF74" s="125"/>
      <c r="VIG74" s="125"/>
      <c r="VIH74" s="125"/>
      <c r="VII74" s="125"/>
      <c r="VIJ74" s="125"/>
      <c r="VIK74" s="125"/>
      <c r="VIL74" s="125"/>
      <c r="VIM74" s="125"/>
      <c r="VIN74" s="125"/>
      <c r="VIO74" s="125"/>
      <c r="VIP74" s="125"/>
      <c r="VIQ74" s="125"/>
      <c r="VIR74" s="125"/>
      <c r="VIS74" s="125"/>
      <c r="VIT74" s="125"/>
      <c r="VIU74" s="125"/>
      <c r="VIV74" s="125"/>
      <c r="VIW74" s="125"/>
      <c r="VIX74" s="125"/>
      <c r="VIY74" s="125"/>
      <c r="VIZ74" s="125"/>
      <c r="VJA74" s="125"/>
      <c r="VJB74" s="125"/>
      <c r="VJC74" s="125"/>
      <c r="VJD74" s="125"/>
      <c r="VJE74" s="125"/>
      <c r="VJF74" s="125"/>
      <c r="VJG74" s="125"/>
      <c r="VJH74" s="125"/>
      <c r="VJI74" s="125"/>
      <c r="VJJ74" s="125"/>
      <c r="VJK74" s="125"/>
      <c r="VJL74" s="125"/>
      <c r="VJM74" s="125"/>
      <c r="VJN74" s="125"/>
      <c r="VJO74" s="125"/>
      <c r="VJP74" s="125"/>
      <c r="VJQ74" s="125"/>
      <c r="VJR74" s="125"/>
      <c r="VJS74" s="125"/>
      <c r="VJT74" s="125"/>
      <c r="VJU74" s="125"/>
      <c r="VJV74" s="125"/>
      <c r="VJW74" s="125"/>
      <c r="VJX74" s="125"/>
      <c r="VJY74" s="125"/>
      <c r="VJZ74" s="125"/>
      <c r="VKA74" s="125"/>
      <c r="VKB74" s="125"/>
      <c r="VKC74" s="125"/>
      <c r="VKD74" s="125"/>
      <c r="VKE74" s="125"/>
      <c r="VKF74" s="125"/>
      <c r="VKG74" s="125"/>
      <c r="VKH74" s="125"/>
      <c r="VKI74" s="125"/>
      <c r="VKJ74" s="125"/>
      <c r="VKK74" s="125"/>
      <c r="VKL74" s="125"/>
      <c r="VKM74" s="125"/>
      <c r="VKN74" s="125"/>
      <c r="VKO74" s="125"/>
      <c r="VKP74" s="125"/>
      <c r="VKQ74" s="125"/>
      <c r="VKR74" s="125"/>
      <c r="VKS74" s="125"/>
      <c r="VKT74" s="125"/>
      <c r="VKU74" s="125"/>
      <c r="VKV74" s="125"/>
      <c r="VKW74" s="125"/>
      <c r="VKX74" s="125"/>
      <c r="VKY74" s="125"/>
      <c r="VKZ74" s="125"/>
      <c r="VLA74" s="125"/>
      <c r="VLB74" s="125"/>
      <c r="VLC74" s="125"/>
      <c r="VLD74" s="125"/>
      <c r="VLE74" s="125"/>
      <c r="VLF74" s="125"/>
      <c r="VLG74" s="125"/>
      <c r="VLH74" s="125"/>
      <c r="VLI74" s="125"/>
      <c r="VLJ74" s="125"/>
      <c r="VLK74" s="125"/>
      <c r="VLL74" s="125"/>
      <c r="VLM74" s="125"/>
      <c r="VLN74" s="125"/>
      <c r="VLO74" s="125"/>
      <c r="VLP74" s="125"/>
      <c r="VLQ74" s="125"/>
      <c r="VLR74" s="125"/>
      <c r="VLS74" s="125"/>
      <c r="VLT74" s="125"/>
      <c r="VLU74" s="125"/>
      <c r="VLV74" s="125"/>
      <c r="VLW74" s="125"/>
      <c r="VLX74" s="125"/>
      <c r="VLY74" s="125"/>
      <c r="VLZ74" s="125"/>
      <c r="VMA74" s="125"/>
      <c r="VMB74" s="125"/>
      <c r="VMC74" s="125"/>
      <c r="VMD74" s="125"/>
      <c r="VME74" s="125"/>
      <c r="VMF74" s="125"/>
      <c r="VMG74" s="125"/>
      <c r="VMH74" s="125"/>
      <c r="VMI74" s="125"/>
      <c r="VMJ74" s="125"/>
      <c r="VMK74" s="125"/>
      <c r="VML74" s="125"/>
      <c r="VMM74" s="125"/>
      <c r="VMN74" s="125"/>
      <c r="VMO74" s="125"/>
      <c r="VMP74" s="125"/>
      <c r="VMQ74" s="125"/>
      <c r="VMR74" s="125"/>
      <c r="VMS74" s="125"/>
      <c r="VMT74" s="125"/>
      <c r="VMU74" s="125"/>
      <c r="VMV74" s="125"/>
      <c r="VMW74" s="125"/>
      <c r="VMX74" s="125"/>
      <c r="VMY74" s="125"/>
      <c r="VMZ74" s="125"/>
      <c r="VNA74" s="125"/>
      <c r="VNB74" s="125"/>
      <c r="VNC74" s="125"/>
      <c r="VND74" s="125"/>
      <c r="VNE74" s="125"/>
      <c r="VNF74" s="125"/>
      <c r="VNG74" s="125"/>
      <c r="VNH74" s="125"/>
      <c r="VNI74" s="125"/>
      <c r="VNJ74" s="125"/>
      <c r="VNK74" s="125"/>
      <c r="VNL74" s="125"/>
      <c r="VNM74" s="125"/>
      <c r="VNN74" s="125"/>
      <c r="VNO74" s="125"/>
      <c r="VNP74" s="125"/>
      <c r="VNQ74" s="125"/>
      <c r="VNR74" s="125"/>
      <c r="VNS74" s="125"/>
      <c r="VNT74" s="125"/>
      <c r="VNU74" s="125"/>
      <c r="VNV74" s="125"/>
      <c r="VNW74" s="125"/>
      <c r="VNX74" s="125"/>
      <c r="VNY74" s="125"/>
      <c r="VNZ74" s="125"/>
      <c r="VOA74" s="125"/>
      <c r="VOB74" s="125"/>
      <c r="VOC74" s="125"/>
      <c r="VOD74" s="125"/>
      <c r="VOE74" s="125"/>
      <c r="VOF74" s="125"/>
      <c r="VOG74" s="125"/>
      <c r="VOH74" s="125"/>
      <c r="VOI74" s="125"/>
      <c r="VOJ74" s="125"/>
      <c r="VOK74" s="125"/>
      <c r="VOL74" s="125"/>
      <c r="VOM74" s="125"/>
      <c r="VON74" s="125"/>
      <c r="VOO74" s="125"/>
      <c r="VOP74" s="125"/>
      <c r="VOQ74" s="125"/>
      <c r="VOR74" s="125"/>
      <c r="VOS74" s="125"/>
      <c r="VOT74" s="125"/>
      <c r="VOU74" s="125"/>
      <c r="VOV74" s="125"/>
      <c r="VOW74" s="125"/>
      <c r="VOX74" s="125"/>
      <c r="VOY74" s="125"/>
      <c r="VOZ74" s="125"/>
      <c r="VPA74" s="125"/>
      <c r="VPB74" s="125"/>
      <c r="VPC74" s="125"/>
      <c r="VPD74" s="125"/>
      <c r="VPE74" s="125"/>
      <c r="VPF74" s="125"/>
      <c r="VPG74" s="125"/>
      <c r="VPH74" s="125"/>
      <c r="VPI74" s="125"/>
      <c r="VPJ74" s="125"/>
      <c r="VPK74" s="125"/>
      <c r="VPL74" s="125"/>
      <c r="VPM74" s="125"/>
      <c r="VPN74" s="125"/>
      <c r="VPO74" s="125"/>
      <c r="VPP74" s="125"/>
      <c r="VPQ74" s="125"/>
      <c r="VPR74" s="125"/>
      <c r="VPS74" s="125"/>
      <c r="VPT74" s="125"/>
      <c r="VPU74" s="125"/>
      <c r="VPV74" s="125"/>
      <c r="VPW74" s="125"/>
      <c r="VPX74" s="125"/>
      <c r="VPY74" s="125"/>
      <c r="VPZ74" s="125"/>
      <c r="VQA74" s="125"/>
      <c r="VQB74" s="125"/>
      <c r="VQC74" s="125"/>
      <c r="VQD74" s="125"/>
      <c r="VQE74" s="125"/>
      <c r="VQF74" s="125"/>
      <c r="VQG74" s="125"/>
      <c r="VQH74" s="125"/>
      <c r="VQI74" s="125"/>
      <c r="VQJ74" s="125"/>
      <c r="VQK74" s="125"/>
      <c r="VQL74" s="125"/>
      <c r="VQM74" s="125"/>
      <c r="VQN74" s="125"/>
      <c r="VQO74" s="125"/>
      <c r="VQP74" s="125"/>
      <c r="VQQ74" s="125"/>
      <c r="VQR74" s="125"/>
      <c r="VQS74" s="125"/>
      <c r="VQT74" s="125"/>
      <c r="VQU74" s="125"/>
      <c r="VQV74" s="125"/>
      <c r="VQW74" s="125"/>
      <c r="VQX74" s="125"/>
      <c r="VQY74" s="125"/>
      <c r="VQZ74" s="125"/>
      <c r="VRA74" s="125"/>
      <c r="VRB74" s="125"/>
      <c r="VRC74" s="125"/>
      <c r="VRD74" s="125"/>
      <c r="VRE74" s="125"/>
      <c r="VRF74" s="125"/>
      <c r="VRG74" s="125"/>
      <c r="VRH74" s="125"/>
      <c r="VRI74" s="125"/>
      <c r="VRJ74" s="125"/>
      <c r="VRK74" s="125"/>
      <c r="VRL74" s="125"/>
      <c r="VRM74" s="125"/>
      <c r="VRO74" s="125"/>
      <c r="VRP74" s="125"/>
      <c r="VRQ74" s="125"/>
      <c r="VRR74" s="125"/>
      <c r="VRS74" s="125"/>
      <c r="VRT74" s="125"/>
      <c r="VRU74" s="125"/>
      <c r="VRV74" s="125"/>
      <c r="VRW74" s="125"/>
      <c r="VRX74" s="125"/>
      <c r="VRY74" s="125"/>
      <c r="VRZ74" s="125"/>
      <c r="VSA74" s="125"/>
      <c r="VSB74" s="125"/>
      <c r="VSC74" s="125"/>
      <c r="VSD74" s="125"/>
      <c r="VSE74" s="125"/>
      <c r="VSF74" s="125"/>
      <c r="VSG74" s="125"/>
      <c r="VSH74" s="125"/>
      <c r="VSI74" s="125"/>
      <c r="VSJ74" s="125"/>
      <c r="VSK74" s="125"/>
      <c r="VSL74" s="125"/>
      <c r="VSM74" s="125"/>
      <c r="VSN74" s="125"/>
      <c r="VSO74" s="125"/>
      <c r="VSP74" s="125"/>
      <c r="VSQ74" s="125"/>
      <c r="VSR74" s="125"/>
      <c r="VSS74" s="125"/>
      <c r="VST74" s="125"/>
      <c r="VSU74" s="125"/>
      <c r="VSV74" s="125"/>
      <c r="VSW74" s="125"/>
      <c r="VSX74" s="125"/>
      <c r="VSY74" s="125"/>
      <c r="VSZ74" s="125"/>
      <c r="VTA74" s="125"/>
      <c r="VTB74" s="125"/>
      <c r="VTC74" s="125"/>
      <c r="VTD74" s="125"/>
      <c r="VTE74" s="125"/>
      <c r="VTF74" s="125"/>
      <c r="VTG74" s="125"/>
      <c r="VTH74" s="125"/>
      <c r="VTI74" s="125"/>
      <c r="VTJ74" s="125"/>
      <c r="VTK74" s="125"/>
      <c r="VTL74" s="125"/>
      <c r="VTM74" s="125"/>
      <c r="VTN74" s="125"/>
      <c r="VTO74" s="125"/>
      <c r="VTP74" s="125"/>
      <c r="VTQ74" s="125"/>
      <c r="VTR74" s="125"/>
      <c r="VTS74" s="125"/>
      <c r="VTT74" s="125"/>
      <c r="VTU74" s="125"/>
      <c r="VTV74" s="125"/>
      <c r="VTW74" s="125"/>
      <c r="VTX74" s="125"/>
      <c r="VTY74" s="125"/>
      <c r="VTZ74" s="125"/>
      <c r="VUA74" s="125"/>
      <c r="VUB74" s="125"/>
      <c r="VUC74" s="125"/>
      <c r="VUD74" s="125"/>
      <c r="VUE74" s="125"/>
      <c r="VUF74" s="125"/>
      <c r="VUG74" s="125"/>
      <c r="VUH74" s="125"/>
      <c r="VUI74" s="125"/>
      <c r="VUJ74" s="125"/>
      <c r="VUK74" s="125"/>
      <c r="VUL74" s="125"/>
      <c r="VUM74" s="125"/>
      <c r="VUN74" s="125"/>
      <c r="VUO74" s="125"/>
      <c r="VUP74" s="125"/>
      <c r="VUQ74" s="125"/>
      <c r="VUR74" s="125"/>
      <c r="VUS74" s="125"/>
      <c r="VUT74" s="125"/>
      <c r="VUU74" s="125"/>
      <c r="VUV74" s="125"/>
      <c r="VUW74" s="125"/>
      <c r="VUX74" s="125"/>
      <c r="VUY74" s="125"/>
      <c r="VUZ74" s="125"/>
      <c r="VVA74" s="125"/>
      <c r="VVB74" s="125"/>
      <c r="VVC74" s="125"/>
      <c r="VVD74" s="125"/>
      <c r="VVE74" s="125"/>
      <c r="VVF74" s="125"/>
      <c r="VVG74" s="125"/>
      <c r="VVH74" s="125"/>
      <c r="VVI74" s="125"/>
      <c r="VVJ74" s="125"/>
      <c r="VVK74" s="125"/>
      <c r="VVL74" s="125"/>
      <c r="VVM74" s="125"/>
      <c r="VVN74" s="125"/>
      <c r="VVO74" s="125"/>
      <c r="VVP74" s="125"/>
      <c r="VVQ74" s="125"/>
      <c r="VVR74" s="125"/>
      <c r="VVS74" s="125"/>
      <c r="VVT74" s="125"/>
      <c r="VVU74" s="125"/>
      <c r="VVV74" s="125"/>
      <c r="VVW74" s="125"/>
      <c r="VVX74" s="125"/>
      <c r="VVY74" s="125"/>
      <c r="VVZ74" s="125"/>
      <c r="VWA74" s="125"/>
      <c r="VWB74" s="125"/>
      <c r="VWC74" s="125"/>
      <c r="VWD74" s="125"/>
      <c r="VWE74" s="125"/>
      <c r="VWF74" s="125"/>
      <c r="VWG74" s="125"/>
      <c r="VWH74" s="125"/>
      <c r="VWI74" s="125"/>
      <c r="VWJ74" s="125"/>
      <c r="VWK74" s="125"/>
      <c r="VWL74" s="125"/>
      <c r="VWM74" s="125"/>
      <c r="VWN74" s="125"/>
      <c r="VWO74" s="125"/>
      <c r="VWP74" s="125"/>
      <c r="VWQ74" s="125"/>
      <c r="VWR74" s="125"/>
      <c r="VWS74" s="125"/>
      <c r="VWT74" s="125"/>
      <c r="VWU74" s="125"/>
      <c r="VWV74" s="125"/>
      <c r="VWW74" s="125"/>
      <c r="VWX74" s="125"/>
      <c r="VWY74" s="125"/>
      <c r="VWZ74" s="125"/>
      <c r="VXA74" s="125"/>
      <c r="VXB74" s="125"/>
      <c r="VXC74" s="125"/>
      <c r="VXD74" s="125"/>
      <c r="VXE74" s="125"/>
      <c r="VXF74" s="125"/>
      <c r="VXG74" s="125"/>
      <c r="VXH74" s="125"/>
      <c r="VXI74" s="125"/>
      <c r="VXJ74" s="125"/>
      <c r="VXK74" s="125"/>
      <c r="VXL74" s="125"/>
      <c r="VXM74" s="125"/>
      <c r="VXN74" s="125"/>
      <c r="VXO74" s="125"/>
      <c r="VXP74" s="125"/>
      <c r="VXQ74" s="125"/>
      <c r="VXR74" s="125"/>
      <c r="VXS74" s="125"/>
      <c r="VXT74" s="125"/>
      <c r="VXU74" s="125"/>
      <c r="VXV74" s="125"/>
      <c r="VXW74" s="125"/>
      <c r="VXX74" s="125"/>
      <c r="VXY74" s="125"/>
      <c r="VXZ74" s="125"/>
      <c r="VYA74" s="125"/>
      <c r="VYB74" s="125"/>
      <c r="VYC74" s="125"/>
      <c r="VYD74" s="125"/>
      <c r="VYE74" s="125"/>
      <c r="VYF74" s="125"/>
      <c r="VYG74" s="125"/>
      <c r="VYH74" s="125"/>
      <c r="VYI74" s="125"/>
      <c r="VYJ74" s="125"/>
      <c r="VYK74" s="125"/>
      <c r="VYL74" s="125"/>
      <c r="VYM74" s="125"/>
      <c r="VYN74" s="125"/>
      <c r="VYO74" s="125"/>
      <c r="VYP74" s="125"/>
      <c r="VYQ74" s="125"/>
      <c r="VYR74" s="125"/>
      <c r="VYS74" s="125"/>
      <c r="VYT74" s="125"/>
      <c r="VYU74" s="125"/>
      <c r="VYV74" s="125"/>
      <c r="VYW74" s="125"/>
      <c r="VYX74" s="125"/>
      <c r="VYY74" s="125"/>
      <c r="VYZ74" s="125"/>
      <c r="VZA74" s="125"/>
      <c r="VZB74" s="125"/>
      <c r="VZC74" s="125"/>
      <c r="VZD74" s="125"/>
      <c r="VZE74" s="125"/>
      <c r="VZF74" s="125"/>
      <c r="VZG74" s="125"/>
      <c r="VZH74" s="125"/>
      <c r="VZI74" s="125"/>
      <c r="VZJ74" s="125"/>
      <c r="VZK74" s="125"/>
      <c r="VZL74" s="125"/>
      <c r="VZM74" s="125"/>
      <c r="VZN74" s="125"/>
      <c r="VZO74" s="125"/>
      <c r="VZP74" s="125"/>
      <c r="VZQ74" s="125"/>
      <c r="VZR74" s="125"/>
      <c r="VZS74" s="125"/>
      <c r="VZT74" s="125"/>
      <c r="VZU74" s="125"/>
      <c r="VZV74" s="125"/>
      <c r="VZW74" s="125"/>
      <c r="VZX74" s="125"/>
      <c r="VZY74" s="125"/>
      <c r="VZZ74" s="125"/>
      <c r="WAA74" s="125"/>
      <c r="WAB74" s="125"/>
      <c r="WAC74" s="125"/>
      <c r="WAD74" s="125"/>
      <c r="WAE74" s="125"/>
      <c r="WAF74" s="125"/>
      <c r="WAG74" s="125"/>
      <c r="WAH74" s="125"/>
      <c r="WAI74" s="125"/>
      <c r="WAJ74" s="125"/>
      <c r="WAK74" s="125"/>
      <c r="WAL74" s="125"/>
      <c r="WAM74" s="125"/>
      <c r="WAN74" s="125"/>
      <c r="WAO74" s="125"/>
      <c r="WAP74" s="125"/>
      <c r="WAQ74" s="125"/>
      <c r="WAR74" s="125"/>
      <c r="WAS74" s="125"/>
      <c r="WAT74" s="125"/>
      <c r="WAU74" s="125"/>
      <c r="WAV74" s="125"/>
      <c r="WAW74" s="125"/>
      <c r="WAX74" s="125"/>
      <c r="WAY74" s="125"/>
      <c r="WAZ74" s="125"/>
      <c r="WBA74" s="125"/>
      <c r="WBB74" s="125"/>
      <c r="WBC74" s="125"/>
      <c r="WBD74" s="125"/>
      <c r="WBE74" s="125"/>
      <c r="WBF74" s="125"/>
      <c r="WBG74" s="125"/>
      <c r="WBH74" s="125"/>
      <c r="WBI74" s="125"/>
      <c r="WBK74" s="125"/>
      <c r="WBL74" s="125"/>
      <c r="WBM74" s="125"/>
      <c r="WBN74" s="125"/>
      <c r="WBO74" s="125"/>
      <c r="WBP74" s="125"/>
      <c r="WBQ74" s="125"/>
      <c r="WBR74" s="125"/>
      <c r="WBS74" s="125"/>
      <c r="WBT74" s="125"/>
      <c r="WBU74" s="125"/>
      <c r="WBV74" s="125"/>
      <c r="WBW74" s="125"/>
      <c r="WBX74" s="125"/>
      <c r="WBY74" s="125"/>
      <c r="WBZ74" s="125"/>
      <c r="WCA74" s="125"/>
      <c r="WCB74" s="125"/>
      <c r="WCC74" s="125"/>
      <c r="WCD74" s="125"/>
      <c r="WCE74" s="125"/>
      <c r="WCF74" s="125"/>
      <c r="WCG74" s="125"/>
      <c r="WCH74" s="125"/>
      <c r="WCI74" s="125"/>
      <c r="WCJ74" s="125"/>
      <c r="WCK74" s="125"/>
      <c r="WCL74" s="125"/>
      <c r="WCM74" s="125"/>
      <c r="WCN74" s="125"/>
      <c r="WCO74" s="125"/>
      <c r="WCP74" s="125"/>
      <c r="WCQ74" s="125"/>
      <c r="WCR74" s="125"/>
      <c r="WCS74" s="125"/>
      <c r="WCT74" s="125"/>
      <c r="WCU74" s="125"/>
      <c r="WCV74" s="125"/>
      <c r="WCW74" s="125"/>
      <c r="WCX74" s="125"/>
      <c r="WCY74" s="125"/>
      <c r="WCZ74" s="125"/>
      <c r="WDA74" s="125"/>
      <c r="WDB74" s="125"/>
      <c r="WDC74" s="125"/>
      <c r="WDD74" s="125"/>
      <c r="WDE74" s="125"/>
      <c r="WDF74" s="125"/>
      <c r="WDG74" s="125"/>
      <c r="WDH74" s="125"/>
      <c r="WDI74" s="125"/>
      <c r="WDJ74" s="125"/>
      <c r="WDK74" s="125"/>
      <c r="WDL74" s="125"/>
      <c r="WDM74" s="125"/>
      <c r="WDN74" s="125"/>
      <c r="WDO74" s="125"/>
      <c r="WDP74" s="125"/>
      <c r="WDQ74" s="125"/>
      <c r="WDR74" s="125"/>
      <c r="WDS74" s="125"/>
      <c r="WDT74" s="125"/>
      <c r="WDU74" s="125"/>
      <c r="WDV74" s="125"/>
      <c r="WDW74" s="125"/>
      <c r="WDX74" s="125"/>
      <c r="WDY74" s="125"/>
      <c r="WDZ74" s="125"/>
      <c r="WEA74" s="125"/>
      <c r="WEB74" s="125"/>
      <c r="WEC74" s="125"/>
      <c r="WED74" s="125"/>
      <c r="WEE74" s="125"/>
      <c r="WEF74" s="125"/>
      <c r="WEG74" s="125"/>
      <c r="WEH74" s="125"/>
      <c r="WEI74" s="125"/>
      <c r="WEJ74" s="125"/>
      <c r="WEK74" s="125"/>
      <c r="WEL74" s="125"/>
      <c r="WEM74" s="125"/>
      <c r="WEN74" s="125"/>
      <c r="WEO74" s="125"/>
      <c r="WEP74" s="125"/>
      <c r="WEQ74" s="125"/>
      <c r="WER74" s="125"/>
      <c r="WES74" s="125"/>
      <c r="WET74" s="125"/>
      <c r="WEU74" s="125"/>
      <c r="WEV74" s="125"/>
      <c r="WEW74" s="125"/>
      <c r="WEX74" s="125"/>
      <c r="WEY74" s="125"/>
      <c r="WEZ74" s="125"/>
      <c r="WFA74" s="125"/>
      <c r="WFB74" s="125"/>
      <c r="WFC74" s="125"/>
      <c r="WFD74" s="125"/>
      <c r="WFE74" s="125"/>
      <c r="WFF74" s="125"/>
      <c r="WFG74" s="125"/>
      <c r="WFH74" s="125"/>
      <c r="WFI74" s="125"/>
      <c r="WFJ74" s="125"/>
      <c r="WFK74" s="125"/>
      <c r="WFL74" s="125"/>
      <c r="WFM74" s="125"/>
      <c r="WFN74" s="125"/>
      <c r="WFO74" s="125"/>
      <c r="WFP74" s="125"/>
      <c r="WFQ74" s="125"/>
      <c r="WFR74" s="125"/>
      <c r="WFS74" s="125"/>
      <c r="WFT74" s="125"/>
      <c r="WFU74" s="125"/>
      <c r="WFV74" s="125"/>
      <c r="WFW74" s="125"/>
      <c r="WFX74" s="125"/>
      <c r="WFY74" s="125"/>
      <c r="WFZ74" s="125"/>
      <c r="WGA74" s="125"/>
      <c r="WGB74" s="125"/>
      <c r="WGC74" s="125"/>
      <c r="WGD74" s="125"/>
      <c r="WGE74" s="125"/>
      <c r="WGF74" s="125"/>
      <c r="WGG74" s="125"/>
      <c r="WGH74" s="125"/>
      <c r="WGI74" s="125"/>
      <c r="WGJ74" s="125"/>
      <c r="WGK74" s="125"/>
      <c r="WGL74" s="125"/>
      <c r="WGM74" s="125"/>
      <c r="WGN74" s="125"/>
      <c r="WGO74" s="125"/>
      <c r="WGP74" s="125"/>
      <c r="WGQ74" s="125"/>
      <c r="WGR74" s="125"/>
      <c r="WGS74" s="125"/>
      <c r="WGT74" s="125"/>
      <c r="WGU74" s="125"/>
      <c r="WGV74" s="125"/>
      <c r="WGW74" s="125"/>
      <c r="WGX74" s="125"/>
      <c r="WGY74" s="125"/>
      <c r="WGZ74" s="125"/>
      <c r="WHA74" s="125"/>
      <c r="WHB74" s="125"/>
      <c r="WHC74" s="125"/>
      <c r="WHD74" s="125"/>
      <c r="WHE74" s="125"/>
      <c r="WHF74" s="125"/>
      <c r="WHG74" s="125"/>
      <c r="WHH74" s="125"/>
      <c r="WHI74" s="125"/>
      <c r="WHJ74" s="125"/>
      <c r="WHK74" s="125"/>
      <c r="WHL74" s="125"/>
      <c r="WHM74" s="125"/>
      <c r="WHN74" s="125"/>
      <c r="WHO74" s="125"/>
      <c r="WHP74" s="125"/>
      <c r="WHQ74" s="125"/>
      <c r="WHR74" s="125"/>
      <c r="WHS74" s="125"/>
      <c r="WHT74" s="125"/>
      <c r="WHU74" s="125"/>
      <c r="WHV74" s="125"/>
      <c r="WHW74" s="125"/>
      <c r="WHX74" s="125"/>
      <c r="WHY74" s="125"/>
      <c r="WHZ74" s="125"/>
      <c r="WIA74" s="125"/>
      <c r="WIB74" s="125"/>
      <c r="WIC74" s="125"/>
      <c r="WID74" s="125"/>
      <c r="WIE74" s="125"/>
      <c r="WIF74" s="125"/>
      <c r="WIG74" s="125"/>
      <c r="WIH74" s="125"/>
      <c r="WII74" s="125"/>
      <c r="WIJ74" s="125"/>
      <c r="WIK74" s="125"/>
      <c r="WIL74" s="125"/>
      <c r="WIM74" s="125"/>
      <c r="WIN74" s="125"/>
      <c r="WIO74" s="125"/>
      <c r="WIP74" s="125"/>
      <c r="WIQ74" s="125"/>
      <c r="WIR74" s="125"/>
      <c r="WIS74" s="125"/>
      <c r="WIT74" s="125"/>
      <c r="WIU74" s="125"/>
      <c r="WIV74" s="125"/>
      <c r="WIW74" s="125"/>
      <c r="WIX74" s="125"/>
      <c r="WIY74" s="125"/>
      <c r="WIZ74" s="125"/>
      <c r="WJA74" s="125"/>
      <c r="WJB74" s="125"/>
      <c r="WJC74" s="125"/>
      <c r="WJD74" s="125"/>
      <c r="WJE74" s="125"/>
      <c r="WJF74" s="125"/>
      <c r="WJG74" s="125"/>
      <c r="WJH74" s="125"/>
      <c r="WJI74" s="125"/>
      <c r="WJJ74" s="125"/>
      <c r="WJK74" s="125"/>
      <c r="WJL74" s="125"/>
      <c r="WJM74" s="125"/>
      <c r="WJN74" s="125"/>
      <c r="WJO74" s="125"/>
      <c r="WJP74" s="125"/>
      <c r="WJQ74" s="125"/>
      <c r="WJR74" s="125"/>
      <c r="WJS74" s="125"/>
      <c r="WJT74" s="125"/>
      <c r="WJU74" s="125"/>
      <c r="WJV74" s="125"/>
      <c r="WJW74" s="125"/>
      <c r="WJX74" s="125"/>
      <c r="WJY74" s="125"/>
      <c r="WJZ74" s="125"/>
      <c r="WKA74" s="125"/>
      <c r="WKB74" s="125"/>
      <c r="WKC74" s="125"/>
      <c r="WKD74" s="125"/>
      <c r="WKE74" s="125"/>
      <c r="WKF74" s="125"/>
      <c r="WKG74" s="125"/>
      <c r="WKH74" s="125"/>
      <c r="WKI74" s="125"/>
      <c r="WKJ74" s="125"/>
      <c r="WKK74" s="125"/>
      <c r="WKL74" s="125"/>
      <c r="WKM74" s="125"/>
      <c r="WKN74" s="125"/>
      <c r="WKO74" s="125"/>
      <c r="WKP74" s="125"/>
      <c r="WKQ74" s="125"/>
      <c r="WKR74" s="125"/>
      <c r="WKS74" s="125"/>
      <c r="WKT74" s="125"/>
      <c r="WKU74" s="125"/>
      <c r="WKV74" s="125"/>
      <c r="WKW74" s="125"/>
      <c r="WKX74" s="125"/>
      <c r="WKY74" s="125"/>
      <c r="WKZ74" s="125"/>
      <c r="WLA74" s="125"/>
      <c r="WLB74" s="125"/>
      <c r="WLC74" s="125"/>
      <c r="WLD74" s="125"/>
      <c r="WLE74" s="125"/>
      <c r="WLG74" s="125"/>
      <c r="WLH74" s="125"/>
      <c r="WLI74" s="125"/>
      <c r="WLJ74" s="125"/>
      <c r="WLK74" s="125"/>
      <c r="WLL74" s="125"/>
      <c r="WLM74" s="125"/>
      <c r="WLN74" s="125"/>
      <c r="WLO74" s="125"/>
      <c r="WLP74" s="125"/>
      <c r="WLQ74" s="125"/>
      <c r="WLR74" s="125"/>
      <c r="WLS74" s="125"/>
      <c r="WLT74" s="125"/>
      <c r="WLU74" s="125"/>
      <c r="WLV74" s="125"/>
      <c r="WLW74" s="125"/>
      <c r="WLX74" s="125"/>
      <c r="WLY74" s="125"/>
      <c r="WLZ74" s="125"/>
      <c r="WMA74" s="125"/>
      <c r="WMB74" s="125"/>
      <c r="WMC74" s="125"/>
      <c r="WMD74" s="125"/>
      <c r="WME74" s="125"/>
      <c r="WMF74" s="125"/>
      <c r="WMG74" s="125"/>
      <c r="WMH74" s="125"/>
      <c r="WMI74" s="125"/>
      <c r="WMJ74" s="125"/>
      <c r="WMK74" s="125"/>
      <c r="WML74" s="125"/>
      <c r="WMM74" s="125"/>
      <c r="WMN74" s="125"/>
      <c r="WMO74" s="125"/>
      <c r="WMP74" s="125"/>
      <c r="WMQ74" s="125"/>
      <c r="WMR74" s="125"/>
      <c r="WMS74" s="125"/>
      <c r="WMT74" s="125"/>
      <c r="WMU74" s="125"/>
      <c r="WMV74" s="125"/>
      <c r="WMW74" s="125"/>
      <c r="WMX74" s="125"/>
      <c r="WMY74" s="125"/>
      <c r="WMZ74" s="125"/>
      <c r="WNA74" s="125"/>
      <c r="WNB74" s="125"/>
      <c r="WNC74" s="125"/>
      <c r="WND74" s="125"/>
      <c r="WNE74" s="125"/>
      <c r="WNF74" s="125"/>
      <c r="WNG74" s="125"/>
      <c r="WNH74" s="125"/>
      <c r="WNI74" s="125"/>
      <c r="WNJ74" s="125"/>
      <c r="WNK74" s="125"/>
      <c r="WNL74" s="125"/>
      <c r="WNM74" s="125"/>
      <c r="WNN74" s="125"/>
      <c r="WNO74" s="125"/>
      <c r="WNP74" s="125"/>
      <c r="WNQ74" s="125"/>
      <c r="WNR74" s="125"/>
      <c r="WNS74" s="125"/>
      <c r="WNT74" s="125"/>
      <c r="WNU74" s="125"/>
      <c r="WNV74" s="125"/>
      <c r="WNW74" s="125"/>
      <c r="WNX74" s="125"/>
      <c r="WNY74" s="125"/>
      <c r="WNZ74" s="125"/>
      <c r="WOA74" s="125"/>
      <c r="WOB74" s="125"/>
      <c r="WOC74" s="125"/>
      <c r="WOD74" s="125"/>
      <c r="WOE74" s="125"/>
      <c r="WOF74" s="125"/>
      <c r="WOG74" s="125"/>
      <c r="WOH74" s="125"/>
      <c r="WOI74" s="125"/>
      <c r="WOJ74" s="125"/>
      <c r="WOK74" s="125"/>
      <c r="WOL74" s="125"/>
      <c r="WOM74" s="125"/>
      <c r="WON74" s="125"/>
      <c r="WOO74" s="125"/>
      <c r="WOP74" s="125"/>
      <c r="WOQ74" s="125"/>
      <c r="WOR74" s="125"/>
      <c r="WOS74" s="125"/>
      <c r="WOT74" s="125"/>
      <c r="WOU74" s="125"/>
      <c r="WOV74" s="125"/>
      <c r="WOW74" s="125"/>
      <c r="WOX74" s="125"/>
      <c r="WOY74" s="125"/>
      <c r="WOZ74" s="125"/>
      <c r="WPA74" s="125"/>
      <c r="WPB74" s="125"/>
      <c r="WPC74" s="125"/>
      <c r="WPD74" s="125"/>
      <c r="WPE74" s="125"/>
      <c r="WPF74" s="125"/>
      <c r="WPG74" s="125"/>
      <c r="WPH74" s="125"/>
      <c r="WPI74" s="125"/>
      <c r="WPJ74" s="125"/>
      <c r="WPK74" s="125"/>
      <c r="WPL74" s="125"/>
      <c r="WPM74" s="125"/>
      <c r="WPN74" s="125"/>
      <c r="WPO74" s="125"/>
      <c r="WPP74" s="125"/>
      <c r="WPQ74" s="125"/>
      <c r="WPR74" s="125"/>
      <c r="WPS74" s="125"/>
      <c r="WPT74" s="125"/>
      <c r="WPU74" s="125"/>
      <c r="WPV74" s="125"/>
      <c r="WPW74" s="125"/>
      <c r="WPX74" s="125"/>
      <c r="WPY74" s="125"/>
      <c r="WPZ74" s="125"/>
      <c r="WQA74" s="125"/>
      <c r="WQB74" s="125"/>
      <c r="WQC74" s="125"/>
      <c r="WQD74" s="125"/>
      <c r="WQE74" s="125"/>
      <c r="WQF74" s="125"/>
      <c r="WQG74" s="125"/>
      <c r="WQH74" s="125"/>
      <c r="WQI74" s="125"/>
      <c r="WQJ74" s="125"/>
      <c r="WQK74" s="125"/>
      <c r="WQL74" s="125"/>
      <c r="WQM74" s="125"/>
      <c r="WQN74" s="125"/>
      <c r="WQO74" s="125"/>
      <c r="WQP74" s="125"/>
      <c r="WQQ74" s="125"/>
      <c r="WQR74" s="125"/>
      <c r="WQS74" s="125"/>
      <c r="WQT74" s="125"/>
      <c r="WQU74" s="125"/>
      <c r="WQV74" s="125"/>
      <c r="WQW74" s="125"/>
      <c r="WQX74" s="125"/>
      <c r="WQY74" s="125"/>
      <c r="WQZ74" s="125"/>
      <c r="WRA74" s="125"/>
      <c r="WRB74" s="125"/>
      <c r="WRC74" s="125"/>
      <c r="WRD74" s="125"/>
      <c r="WRE74" s="125"/>
      <c r="WRF74" s="125"/>
      <c r="WRG74" s="125"/>
      <c r="WRH74" s="125"/>
      <c r="WRI74" s="125"/>
      <c r="WRJ74" s="125"/>
      <c r="WRK74" s="125"/>
      <c r="WRL74" s="125"/>
      <c r="WRM74" s="125"/>
      <c r="WRN74" s="125"/>
      <c r="WRO74" s="125"/>
      <c r="WRP74" s="125"/>
      <c r="WRQ74" s="125"/>
      <c r="WRR74" s="125"/>
      <c r="WRS74" s="125"/>
      <c r="WRT74" s="125"/>
      <c r="WRU74" s="125"/>
      <c r="WRV74" s="125"/>
      <c r="WRW74" s="125"/>
      <c r="WRX74" s="125"/>
      <c r="WRY74" s="125"/>
      <c r="WRZ74" s="125"/>
      <c r="WSA74" s="125"/>
      <c r="WSB74" s="125"/>
      <c r="WSC74" s="125"/>
      <c r="WSD74" s="125"/>
      <c r="WSE74" s="125"/>
      <c r="WSF74" s="125"/>
      <c r="WSG74" s="125"/>
      <c r="WSH74" s="125"/>
      <c r="WSI74" s="125"/>
      <c r="WSJ74" s="125"/>
      <c r="WSK74" s="125"/>
      <c r="WSL74" s="125"/>
      <c r="WSM74" s="125"/>
      <c r="WSN74" s="125"/>
      <c r="WSO74" s="125"/>
      <c r="WSP74" s="125"/>
      <c r="WSQ74" s="125"/>
      <c r="WSR74" s="125"/>
      <c r="WSS74" s="125"/>
      <c r="WST74" s="125"/>
      <c r="WSU74" s="125"/>
      <c r="WSV74" s="125"/>
      <c r="WSW74" s="125"/>
      <c r="WSX74" s="125"/>
      <c r="WSY74" s="125"/>
      <c r="WSZ74" s="125"/>
      <c r="WTA74" s="125"/>
      <c r="WTB74" s="125"/>
      <c r="WTC74" s="125"/>
      <c r="WTD74" s="125"/>
      <c r="WTE74" s="125"/>
      <c r="WTF74" s="125"/>
      <c r="WTG74" s="125"/>
      <c r="WTH74" s="125"/>
      <c r="WTI74" s="125"/>
      <c r="WTJ74" s="125"/>
      <c r="WTK74" s="125"/>
      <c r="WTL74" s="125"/>
      <c r="WTM74" s="125"/>
      <c r="WTN74" s="125"/>
      <c r="WTO74" s="125"/>
      <c r="WTP74" s="125"/>
      <c r="WTQ74" s="125"/>
      <c r="WTR74" s="125"/>
      <c r="WTS74" s="125"/>
      <c r="WTT74" s="125"/>
      <c r="WTU74" s="125"/>
      <c r="WTV74" s="125"/>
      <c r="WTW74" s="125"/>
      <c r="WTX74" s="125"/>
      <c r="WTY74" s="125"/>
      <c r="WTZ74" s="125"/>
      <c r="WUA74" s="125"/>
      <c r="WUB74" s="125"/>
      <c r="WUC74" s="125"/>
      <c r="WUD74" s="125"/>
      <c r="WUE74" s="125"/>
      <c r="WUF74" s="125"/>
      <c r="WUG74" s="125"/>
      <c r="WUH74" s="125"/>
      <c r="WUI74" s="125"/>
      <c r="WUJ74" s="125"/>
      <c r="WUK74" s="125"/>
      <c r="WUL74" s="125"/>
      <c r="WUM74" s="125"/>
      <c r="WUN74" s="125"/>
      <c r="WUO74" s="125"/>
      <c r="WUP74" s="125"/>
      <c r="WUQ74" s="125"/>
      <c r="WUR74" s="125"/>
      <c r="WUS74" s="125"/>
      <c r="WUT74" s="125"/>
      <c r="WUU74" s="125"/>
      <c r="WUV74" s="125"/>
      <c r="WUW74" s="125"/>
      <c r="WUX74" s="125"/>
      <c r="WUY74" s="125"/>
      <c r="WUZ74" s="125"/>
      <c r="WVA74" s="125"/>
      <c r="WVC74" s="125"/>
      <c r="WVD74" s="125"/>
      <c r="WVE74" s="125"/>
      <c r="WVF74" s="125"/>
      <c r="WVG74" s="125"/>
      <c r="WVH74" s="125"/>
      <c r="WVI74" s="125"/>
      <c r="WVJ74" s="125"/>
      <c r="WVK74" s="125"/>
      <c r="WVL74" s="125"/>
      <c r="WVM74" s="125"/>
      <c r="WVN74" s="125"/>
      <c r="WVO74" s="125"/>
      <c r="WVP74" s="125"/>
      <c r="WVQ74" s="125"/>
      <c r="WVR74" s="125"/>
      <c r="WVS74" s="125"/>
      <c r="WVT74" s="125"/>
      <c r="WVU74" s="125"/>
      <c r="WVV74" s="125"/>
      <c r="WVW74" s="125"/>
      <c r="WVX74" s="125"/>
      <c r="WVY74" s="125"/>
      <c r="WVZ74" s="125"/>
      <c r="WWA74" s="125"/>
      <c r="WWB74" s="125"/>
      <c r="WWC74" s="125"/>
      <c r="WWD74" s="125"/>
      <c r="WWE74" s="125"/>
      <c r="WWF74" s="125"/>
      <c r="WWG74" s="125"/>
      <c r="WWH74" s="125"/>
      <c r="WWI74" s="125"/>
      <c r="WWJ74" s="125"/>
      <c r="WWK74" s="125"/>
      <c r="WWL74" s="125"/>
      <c r="WWM74" s="125"/>
      <c r="WWN74" s="125"/>
      <c r="WWO74" s="125"/>
      <c r="WWP74" s="125"/>
      <c r="WWQ74" s="125"/>
      <c r="WWR74" s="125"/>
      <c r="WWS74" s="125"/>
      <c r="WWT74" s="125"/>
      <c r="WWU74" s="125"/>
      <c r="WWV74" s="125"/>
      <c r="WWW74" s="125"/>
      <c r="WWX74" s="125"/>
      <c r="WWY74" s="125"/>
      <c r="WWZ74" s="125"/>
      <c r="WXA74" s="125"/>
      <c r="WXB74" s="125"/>
      <c r="WXC74" s="125"/>
      <c r="WXD74" s="125"/>
      <c r="WXE74" s="125"/>
      <c r="WXF74" s="125"/>
      <c r="WXG74" s="125"/>
      <c r="WXH74" s="125"/>
      <c r="WXI74" s="125"/>
      <c r="WXJ74" s="125"/>
      <c r="WXK74" s="125"/>
      <c r="WXL74" s="125"/>
      <c r="WXM74" s="125"/>
      <c r="WXN74" s="125"/>
      <c r="WXO74" s="125"/>
      <c r="WXP74" s="125"/>
      <c r="WXQ74" s="125"/>
      <c r="WXR74" s="125"/>
      <c r="WXS74" s="125"/>
      <c r="WXT74" s="125"/>
      <c r="WXU74" s="125"/>
      <c r="WXV74" s="125"/>
      <c r="WXW74" s="125"/>
      <c r="WXX74" s="125"/>
      <c r="WXY74" s="125"/>
      <c r="WXZ74" s="125"/>
      <c r="WYA74" s="125"/>
      <c r="WYB74" s="125"/>
      <c r="WYC74" s="125"/>
      <c r="WYD74" s="125"/>
      <c r="WYE74" s="125"/>
      <c r="WYF74" s="125"/>
      <c r="WYG74" s="125"/>
      <c r="WYH74" s="125"/>
      <c r="WYI74" s="125"/>
      <c r="WYJ74" s="125"/>
      <c r="WYK74" s="125"/>
      <c r="WYL74" s="125"/>
      <c r="WYM74" s="125"/>
      <c r="WYN74" s="125"/>
      <c r="WYO74" s="125"/>
      <c r="WYP74" s="125"/>
      <c r="WYQ74" s="125"/>
      <c r="WYR74" s="125"/>
      <c r="WYS74" s="125"/>
      <c r="WYT74" s="125"/>
      <c r="WYU74" s="125"/>
      <c r="WYV74" s="125"/>
      <c r="WYW74" s="125"/>
      <c r="WYX74" s="125"/>
      <c r="WYY74" s="125"/>
      <c r="WYZ74" s="125"/>
      <c r="WZA74" s="125"/>
      <c r="WZB74" s="125"/>
      <c r="WZC74" s="125"/>
      <c r="WZD74" s="125"/>
      <c r="WZE74" s="125"/>
      <c r="WZF74" s="125"/>
      <c r="WZG74" s="125"/>
      <c r="WZH74" s="125"/>
      <c r="WZI74" s="125"/>
      <c r="WZJ74" s="125"/>
      <c r="WZK74" s="125"/>
      <c r="WZL74" s="125"/>
      <c r="WZM74" s="125"/>
      <c r="WZN74" s="125"/>
      <c r="WZO74" s="125"/>
      <c r="WZP74" s="125"/>
      <c r="WZQ74" s="125"/>
      <c r="WZR74" s="125"/>
      <c r="WZS74" s="125"/>
      <c r="WZT74" s="125"/>
      <c r="WZU74" s="125"/>
      <c r="WZV74" s="125"/>
      <c r="WZW74" s="125"/>
      <c r="WZX74" s="125"/>
      <c r="WZY74" s="125"/>
      <c r="WZZ74" s="125"/>
      <c r="XAA74" s="125"/>
      <c r="XAB74" s="125"/>
      <c r="XAC74" s="125"/>
      <c r="XAD74" s="125"/>
      <c r="XAE74" s="125"/>
      <c r="XAF74" s="125"/>
      <c r="XAG74" s="125"/>
      <c r="XAH74" s="125"/>
      <c r="XAI74" s="125"/>
      <c r="XAJ74" s="125"/>
      <c r="XAK74" s="125"/>
      <c r="XAL74" s="125"/>
      <c r="XAM74" s="125"/>
      <c r="XAN74" s="125"/>
      <c r="XAO74" s="125"/>
      <c r="XAP74" s="125"/>
      <c r="XAQ74" s="125"/>
      <c r="XAR74" s="125"/>
      <c r="XAS74" s="125"/>
      <c r="XAT74" s="125"/>
      <c r="XAU74" s="125"/>
      <c r="XAV74" s="125"/>
      <c r="XAW74" s="125"/>
      <c r="XAX74" s="125"/>
      <c r="XAY74" s="125"/>
      <c r="XAZ74" s="125"/>
      <c r="XBA74" s="125"/>
      <c r="XBB74" s="125"/>
      <c r="XBC74" s="125"/>
      <c r="XBD74" s="125"/>
      <c r="XBE74" s="125"/>
      <c r="XBF74" s="125"/>
      <c r="XBG74" s="125"/>
      <c r="XBH74" s="125"/>
      <c r="XBI74" s="125"/>
      <c r="XBJ74" s="125"/>
      <c r="XBK74" s="125"/>
      <c r="XBL74" s="125"/>
      <c r="XBM74" s="125"/>
      <c r="XBN74" s="125"/>
      <c r="XBO74" s="125"/>
      <c r="XBP74" s="125"/>
      <c r="XBQ74" s="125"/>
      <c r="XBR74" s="125"/>
      <c r="XBS74" s="125"/>
      <c r="XBT74" s="125"/>
      <c r="XBU74" s="125"/>
      <c r="XBV74" s="125"/>
      <c r="XBW74" s="125"/>
      <c r="XBX74" s="125"/>
      <c r="XBY74" s="125"/>
      <c r="XBZ74" s="125"/>
      <c r="XCA74" s="125"/>
      <c r="XCB74" s="125"/>
      <c r="XCC74" s="125"/>
      <c r="XCD74" s="125"/>
      <c r="XCE74" s="125"/>
      <c r="XCF74" s="125"/>
      <c r="XCG74" s="125"/>
      <c r="XCH74" s="125"/>
      <c r="XCI74" s="125"/>
      <c r="XCJ74" s="125"/>
      <c r="XCK74" s="125"/>
      <c r="XCL74" s="125"/>
      <c r="XCM74" s="125"/>
      <c r="XCN74" s="125"/>
      <c r="XCO74" s="125"/>
      <c r="XCP74" s="125"/>
      <c r="XCQ74" s="125"/>
      <c r="XCR74" s="125"/>
      <c r="XCS74" s="125"/>
      <c r="XCT74" s="125"/>
      <c r="XCU74" s="125"/>
      <c r="XCV74" s="125"/>
      <c r="XCW74" s="125"/>
      <c r="XCX74" s="125"/>
      <c r="XCY74" s="125"/>
      <c r="XCZ74" s="125"/>
      <c r="XDA74" s="125"/>
      <c r="XDB74" s="125"/>
      <c r="XDC74" s="125"/>
      <c r="XDD74" s="125"/>
      <c r="XDE74" s="125"/>
      <c r="XDF74" s="125"/>
      <c r="XDG74" s="125"/>
      <c r="XDH74" s="125"/>
      <c r="XDI74" s="125"/>
      <c r="XDJ74" s="125"/>
      <c r="XDK74" s="125"/>
      <c r="XDL74" s="125"/>
      <c r="XDM74" s="125"/>
      <c r="XDN74" s="125"/>
      <c r="XDO74" s="125"/>
      <c r="XDP74" s="125"/>
      <c r="XDQ74" s="125"/>
      <c r="XDR74" s="125"/>
      <c r="XDS74" s="125"/>
      <c r="XDT74" s="125"/>
      <c r="XDU74" s="125"/>
      <c r="XDV74" s="125"/>
      <c r="XDW74" s="125"/>
      <c r="XDX74" s="125"/>
      <c r="XDY74" s="125"/>
      <c r="XDZ74" s="125"/>
      <c r="XEA74" s="125"/>
      <c r="XEB74" s="125"/>
      <c r="XEC74" s="125"/>
      <c r="XED74" s="125"/>
      <c r="XEE74" s="125"/>
      <c r="XEF74" s="125"/>
      <c r="XEG74" s="125"/>
      <c r="XEH74" s="125"/>
      <c r="XEI74" s="125"/>
      <c r="XEJ74" s="125"/>
      <c r="XEK74" s="125"/>
      <c r="XEL74" s="125"/>
      <c r="XEM74" s="125"/>
      <c r="XEN74" s="125"/>
      <c r="XEO74" s="125"/>
      <c r="XEP74" s="125"/>
      <c r="XEQ74" s="125"/>
      <c r="XER74" s="125"/>
      <c r="XES74" s="125"/>
      <c r="XET74" s="125"/>
      <c r="XEU74" s="125"/>
      <c r="XEV74" s="125"/>
      <c r="XEW74" s="125"/>
      <c r="XEX74" s="125"/>
      <c r="XEY74" s="125"/>
      <c r="XEZ74" s="125"/>
    </row>
    <row r="75" spans="1:16380" ht="15.75" x14ac:dyDescent="0.25">
      <c r="B75" s="248" t="s">
        <v>470</v>
      </c>
      <c r="C75" s="304">
        <v>3.5</v>
      </c>
      <c r="D75" s="249">
        <v>4444</v>
      </c>
      <c r="E75" s="249">
        <f t="shared" si="30"/>
        <v>15554</v>
      </c>
      <c r="F75" s="304"/>
      <c r="G75" s="304">
        <f t="shared" si="31"/>
        <v>0</v>
      </c>
      <c r="H75" s="307">
        <v>12</v>
      </c>
      <c r="I75" s="315">
        <f t="shared" si="32"/>
        <v>1866.48</v>
      </c>
      <c r="J75" s="304">
        <f t="shared" si="35"/>
        <v>22059.52</v>
      </c>
      <c r="K75" s="304">
        <f t="shared" si="33"/>
        <v>39480</v>
      </c>
      <c r="L75" s="306">
        <v>1.2</v>
      </c>
      <c r="M75" s="304">
        <f t="shared" si="36"/>
        <v>7896</v>
      </c>
      <c r="N75" s="306">
        <v>30</v>
      </c>
      <c r="O75" s="304">
        <f t="shared" si="34"/>
        <v>11844</v>
      </c>
      <c r="P75" s="307">
        <f t="shared" si="37"/>
        <v>59220</v>
      </c>
    </row>
    <row r="76" spans="1:16380" ht="15" hidden="1" customHeight="1" x14ac:dyDescent="0.25">
      <c r="B76" s="248" t="s">
        <v>340</v>
      </c>
      <c r="C76" s="304"/>
      <c r="D76" s="249">
        <v>4444</v>
      </c>
      <c r="E76" s="249">
        <f t="shared" si="30"/>
        <v>0</v>
      </c>
      <c r="F76" s="304"/>
      <c r="G76" s="304">
        <f t="shared" si="31"/>
        <v>0</v>
      </c>
      <c r="H76" s="307"/>
      <c r="I76" s="315">
        <f t="shared" si="32"/>
        <v>0</v>
      </c>
      <c r="J76" s="304">
        <f t="shared" si="35"/>
        <v>0</v>
      </c>
      <c r="K76" s="304">
        <f t="shared" si="33"/>
        <v>0</v>
      </c>
      <c r="L76" s="306">
        <v>1.2</v>
      </c>
      <c r="M76" s="304">
        <f t="shared" si="36"/>
        <v>0</v>
      </c>
      <c r="N76" s="306">
        <v>30</v>
      </c>
      <c r="O76" s="304">
        <f t="shared" si="34"/>
        <v>0</v>
      </c>
      <c r="P76" s="307">
        <f>K76+M76+O76</f>
        <v>0</v>
      </c>
    </row>
    <row r="77" spans="1:16380" ht="15.75" x14ac:dyDescent="0.25">
      <c r="B77" s="248" t="s">
        <v>285</v>
      </c>
      <c r="C77" s="304">
        <v>3.2</v>
      </c>
      <c r="D77" s="249">
        <v>4444</v>
      </c>
      <c r="E77" s="249">
        <f t="shared" si="30"/>
        <v>14220.800000000001</v>
      </c>
      <c r="F77" s="304"/>
      <c r="G77" s="304">
        <f t="shared" si="31"/>
        <v>0</v>
      </c>
      <c r="H77" s="307"/>
      <c r="I77" s="315">
        <f t="shared" si="32"/>
        <v>0</v>
      </c>
      <c r="J77" s="304">
        <f t="shared" si="35"/>
        <v>21875.199999999997</v>
      </c>
      <c r="K77" s="304">
        <f t="shared" si="33"/>
        <v>36096</v>
      </c>
      <c r="L77" s="306">
        <v>1.2</v>
      </c>
      <c r="M77" s="304">
        <f t="shared" si="36"/>
        <v>7219.1999999999971</v>
      </c>
      <c r="N77" s="306">
        <v>30</v>
      </c>
      <c r="O77" s="304">
        <f t="shared" si="34"/>
        <v>10828.8</v>
      </c>
      <c r="P77" s="307">
        <f t="shared" si="37"/>
        <v>54144</v>
      </c>
    </row>
    <row r="78" spans="1:16380" ht="15.75" hidden="1" x14ac:dyDescent="0.25">
      <c r="B78" s="248" t="s">
        <v>471</v>
      </c>
      <c r="C78" s="304"/>
      <c r="D78" s="249">
        <v>4444</v>
      </c>
      <c r="E78" s="249">
        <f t="shared" si="30"/>
        <v>0</v>
      </c>
      <c r="F78" s="304"/>
      <c r="G78" s="304">
        <f t="shared" si="31"/>
        <v>0</v>
      </c>
      <c r="H78" s="304"/>
      <c r="I78" s="315">
        <f t="shared" si="32"/>
        <v>0</v>
      </c>
      <c r="J78" s="304">
        <f t="shared" si="35"/>
        <v>0</v>
      </c>
      <c r="K78" s="304">
        <f t="shared" si="33"/>
        <v>0</v>
      </c>
      <c r="L78" s="306">
        <v>1.2</v>
      </c>
      <c r="M78" s="304">
        <f t="shared" si="36"/>
        <v>0</v>
      </c>
      <c r="N78" s="306">
        <v>30</v>
      </c>
      <c r="O78" s="304">
        <f t="shared" si="34"/>
        <v>0</v>
      </c>
      <c r="P78" s="307">
        <f>K78+M78+O78</f>
        <v>0</v>
      </c>
    </row>
    <row r="79" spans="1:16380" ht="15.75" x14ac:dyDescent="0.25">
      <c r="B79" s="248" t="s">
        <v>286</v>
      </c>
      <c r="C79" s="304">
        <v>6</v>
      </c>
      <c r="D79" s="290">
        <v>4444</v>
      </c>
      <c r="E79" s="249">
        <f t="shared" si="30"/>
        <v>26664</v>
      </c>
      <c r="F79" s="307"/>
      <c r="G79" s="307">
        <f t="shared" si="31"/>
        <v>0</v>
      </c>
      <c r="H79" s="307"/>
      <c r="I79" s="313">
        <v>0</v>
      </c>
      <c r="J79" s="304">
        <f t="shared" si="35"/>
        <v>41016</v>
      </c>
      <c r="K79" s="304">
        <f t="shared" si="33"/>
        <v>67680</v>
      </c>
      <c r="L79" s="306">
        <v>1.2</v>
      </c>
      <c r="M79" s="304">
        <f t="shared" si="36"/>
        <v>13536</v>
      </c>
      <c r="N79" s="306">
        <v>30</v>
      </c>
      <c r="O79" s="304">
        <f t="shared" si="34"/>
        <v>20304</v>
      </c>
      <c r="P79" s="307">
        <f t="shared" ref="P79" si="38">K79+M79+O79</f>
        <v>101520</v>
      </c>
    </row>
    <row r="80" spans="1:16380" ht="15.75" x14ac:dyDescent="0.25">
      <c r="B80" s="248" t="s">
        <v>287</v>
      </c>
      <c r="C80" s="304">
        <v>1</v>
      </c>
      <c r="D80" s="249">
        <v>4444</v>
      </c>
      <c r="E80" s="249">
        <f t="shared" si="30"/>
        <v>4444</v>
      </c>
      <c r="F80" s="304"/>
      <c r="G80" s="304">
        <f t="shared" si="31"/>
        <v>0</v>
      </c>
      <c r="H80" s="307"/>
      <c r="I80" s="315">
        <f>H80%*E80</f>
        <v>0</v>
      </c>
      <c r="J80" s="304">
        <f t="shared" si="35"/>
        <v>6836</v>
      </c>
      <c r="K80" s="304">
        <f t="shared" si="33"/>
        <v>11280</v>
      </c>
      <c r="L80" s="306">
        <v>1.2</v>
      </c>
      <c r="M80" s="304">
        <f t="shared" si="36"/>
        <v>2256</v>
      </c>
      <c r="N80" s="306">
        <v>30</v>
      </c>
      <c r="O80" s="304">
        <f t="shared" si="34"/>
        <v>3384</v>
      </c>
      <c r="P80" s="307">
        <f t="shared" si="37"/>
        <v>16920</v>
      </c>
    </row>
    <row r="81" spans="1:28" ht="15.75" x14ac:dyDescent="0.25">
      <c r="B81" s="248" t="s">
        <v>288</v>
      </c>
      <c r="C81" s="307">
        <v>2.5</v>
      </c>
      <c r="D81" s="249">
        <v>4444</v>
      </c>
      <c r="E81" s="249">
        <f t="shared" si="30"/>
        <v>11110</v>
      </c>
      <c r="F81" s="304"/>
      <c r="G81" s="304">
        <f t="shared" si="31"/>
        <v>0</v>
      </c>
      <c r="H81" s="307">
        <v>12</v>
      </c>
      <c r="I81" s="315">
        <f>H81%*E81</f>
        <v>1333.2</v>
      </c>
      <c r="J81" s="304">
        <f t="shared" si="35"/>
        <v>15756.8</v>
      </c>
      <c r="K81" s="304">
        <f t="shared" si="33"/>
        <v>28200</v>
      </c>
      <c r="L81" s="306">
        <v>1.2</v>
      </c>
      <c r="M81" s="304">
        <f t="shared" si="36"/>
        <v>5640</v>
      </c>
      <c r="N81" s="306">
        <v>30</v>
      </c>
      <c r="O81" s="304">
        <f t="shared" si="34"/>
        <v>8460</v>
      </c>
      <c r="P81" s="307">
        <f t="shared" si="37"/>
        <v>42300</v>
      </c>
    </row>
    <row r="82" spans="1:28" ht="15.75" x14ac:dyDescent="0.25">
      <c r="B82" s="247" t="s">
        <v>289</v>
      </c>
      <c r="C82" s="299">
        <f>SUBTOTAL(9,C70:C81)</f>
        <v>30.2</v>
      </c>
      <c r="D82" s="299">
        <f>SUBTOTAL(9,D70:D81)</f>
        <v>53388</v>
      </c>
      <c r="E82" s="299">
        <f>SUBTOTAL(9,E70:E81)</f>
        <v>134398.79999999999</v>
      </c>
      <c r="F82" s="299">
        <f>F61+F70+F71+F73+F74+F75+F76+F77+F78+F79+F80+F81</f>
        <v>0</v>
      </c>
      <c r="G82" s="299">
        <f>G61+G70+G71+G73+G74+G75+G76+G77+G78+G79+G80+G81</f>
        <v>0</v>
      </c>
      <c r="H82" s="299"/>
      <c r="I82" s="299">
        <f t="shared" ref="I82:P82" si="39">SUBTOTAL(9,I70:I81)</f>
        <v>7477.9199999999992</v>
      </c>
      <c r="J82" s="299">
        <f t="shared" si="39"/>
        <v>198779.27999999997</v>
      </c>
      <c r="K82" s="299">
        <f>SUBTOTAL(9,K70:K81)</f>
        <v>340656</v>
      </c>
      <c r="L82" s="308"/>
      <c r="M82" s="299">
        <f t="shared" si="39"/>
        <v>68131.199999999997</v>
      </c>
      <c r="N82" s="308"/>
      <c r="O82" s="299">
        <f t="shared" si="39"/>
        <v>102196.8</v>
      </c>
      <c r="P82" s="299">
        <f t="shared" si="39"/>
        <v>510984</v>
      </c>
    </row>
    <row r="83" spans="1:28" ht="15.75" x14ac:dyDescent="0.25">
      <c r="B83" s="247" t="s">
        <v>307</v>
      </c>
      <c r="C83" s="246">
        <f>C82+C68+C50+C21</f>
        <v>102.85</v>
      </c>
      <c r="D83" s="246">
        <f>D82+D68+D50+D21</f>
        <v>340905.40591999999</v>
      </c>
      <c r="E83" s="246">
        <f>E82+E68+E50+E21</f>
        <v>572659.35592</v>
      </c>
      <c r="F83" s="246"/>
      <c r="G83" s="246">
        <f>G82+G68+G50+G21</f>
        <v>20990.103999999999</v>
      </c>
      <c r="H83" s="246"/>
      <c r="I83" s="246">
        <f>I82+I68+I50+I21</f>
        <v>10309.036310399999</v>
      </c>
      <c r="J83" s="246">
        <f>J82+J68+J50+J21</f>
        <v>578767.54</v>
      </c>
      <c r="K83" s="246">
        <f>K82+K68+K50+K21</f>
        <v>1182726.0362304</v>
      </c>
      <c r="L83" s="251"/>
      <c r="M83" s="246">
        <f>M82+M68+M50+M21</f>
        <v>236545.20724608001</v>
      </c>
      <c r="N83" s="251"/>
      <c r="O83" s="246">
        <f>O82+O68+O50+O21</f>
        <v>354817.81086912</v>
      </c>
      <c r="P83" s="246">
        <f>P82+P68+P50+P21</f>
        <v>1782461.3043456001</v>
      </c>
    </row>
    <row r="84" spans="1:28" s="142" customFormat="1" ht="15.75" x14ac:dyDescent="0.25">
      <c r="A84" s="58"/>
      <c r="B84" s="260"/>
      <c r="C84" s="261"/>
      <c r="D84" s="260"/>
      <c r="E84" s="295"/>
      <c r="F84" s="262"/>
      <c r="G84" s="262"/>
      <c r="H84" s="263"/>
      <c r="I84" s="262"/>
      <c r="J84" s="264"/>
      <c r="K84" s="265"/>
      <c r="L84" s="262"/>
      <c r="M84" s="262"/>
      <c r="N84" s="262"/>
      <c r="O84" s="262"/>
      <c r="P84" s="266"/>
    </row>
    <row r="85" spans="1:28" s="141" customFormat="1" ht="15.75" x14ac:dyDescent="0.25">
      <c r="B85" s="267" t="s">
        <v>472</v>
      </c>
      <c r="C85" s="268"/>
      <c r="D85" s="267"/>
      <c r="E85" s="296"/>
      <c r="F85" s="267"/>
      <c r="G85" s="267"/>
      <c r="H85" s="269"/>
      <c r="I85" s="267"/>
      <c r="J85" s="269"/>
      <c r="K85" s="267"/>
      <c r="L85" s="267"/>
      <c r="M85" s="267"/>
      <c r="N85" s="267"/>
      <c r="O85" s="267"/>
      <c r="P85" s="270">
        <f>(P90+P91)*1.3%</f>
        <v>27886.230606758814</v>
      </c>
    </row>
    <row r="86" spans="1:28" ht="15.75" hidden="1" x14ac:dyDescent="0.25">
      <c r="B86" s="271" t="s">
        <v>308</v>
      </c>
      <c r="C86" s="272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4"/>
      <c r="P86" s="275"/>
    </row>
    <row r="87" spans="1:28" ht="15.75" x14ac:dyDescent="0.25">
      <c r="B87" s="276" t="s">
        <v>309</v>
      </c>
      <c r="C87" s="276"/>
      <c r="D87" s="277"/>
      <c r="E87" s="277"/>
      <c r="F87" s="277"/>
      <c r="G87" s="277"/>
      <c r="H87" s="277"/>
      <c r="I87" s="277"/>
      <c r="J87" s="278"/>
      <c r="K87" s="279"/>
      <c r="L87" s="279"/>
      <c r="M87" s="279"/>
      <c r="N87" s="279"/>
      <c r="O87" s="279"/>
      <c r="P87" s="280">
        <f>P90+P92-P20-P57-P59-P64-P65-P82-P55-P61-P62-Q90</f>
        <v>90.647873037536556</v>
      </c>
    </row>
    <row r="88" spans="1:28" ht="15.75" x14ac:dyDescent="0.25">
      <c r="B88" s="276" t="s">
        <v>473</v>
      </c>
      <c r="C88" s="276"/>
      <c r="D88" s="281"/>
      <c r="E88" s="281"/>
      <c r="F88" s="281"/>
      <c r="G88" s="281"/>
      <c r="H88" s="281"/>
      <c r="I88" s="281"/>
      <c r="J88" s="269"/>
      <c r="K88" s="271"/>
      <c r="L88" s="271"/>
      <c r="M88" s="271"/>
      <c r="N88" s="271"/>
      <c r="O88" s="271"/>
      <c r="P88" s="270">
        <f>P91-P18-P19-P50-P52-P53-Q91</f>
        <v>497840.17098924576</v>
      </c>
    </row>
    <row r="89" spans="1:28" s="141" customFormat="1" ht="15.75" x14ac:dyDescent="0.25">
      <c r="B89" s="282" t="s">
        <v>474</v>
      </c>
      <c r="C89" s="283"/>
      <c r="D89" s="267"/>
      <c r="E89" s="296"/>
      <c r="F89" s="267"/>
      <c r="G89" s="267"/>
      <c r="H89" s="269"/>
      <c r="I89" s="267"/>
      <c r="J89" s="284"/>
      <c r="K89" s="267"/>
      <c r="L89" s="267"/>
      <c r="M89" s="267"/>
      <c r="N89" s="267"/>
      <c r="O89" s="267"/>
      <c r="P89" s="285">
        <f>(P90+P91+P92)*12</f>
        <v>27699340.245775703</v>
      </c>
    </row>
    <row r="90" spans="1:28" s="141" customFormat="1" ht="15.75" x14ac:dyDescent="0.25">
      <c r="B90" s="244" t="s">
        <v>441</v>
      </c>
      <c r="C90" s="268"/>
      <c r="D90" s="286"/>
      <c r="E90" s="286"/>
      <c r="F90" s="286"/>
      <c r="G90" s="286"/>
      <c r="H90" s="286"/>
      <c r="I90" s="286"/>
      <c r="J90" s="269"/>
      <c r="K90" s="267"/>
      <c r="L90" s="267"/>
      <c r="M90" s="267"/>
      <c r="N90" s="267"/>
      <c r="O90" s="287"/>
      <c r="P90" s="270">
        <f>464967.80593958+26000</f>
        <v>490967.80593958002</v>
      </c>
      <c r="Q90" s="141">
        <f>P90*0.013</f>
        <v>6382.5814772145404</v>
      </c>
    </row>
    <row r="91" spans="1:28" s="141" customFormat="1" ht="15.75" x14ac:dyDescent="0.25">
      <c r="B91" s="244" t="s">
        <v>442</v>
      </c>
      <c r="C91" s="268"/>
      <c r="D91" s="286"/>
      <c r="E91" s="286"/>
      <c r="F91" s="286"/>
      <c r="G91" s="286"/>
      <c r="H91" s="286"/>
      <c r="I91" s="286"/>
      <c r="J91" s="269"/>
      <c r="K91" s="267"/>
      <c r="L91" s="267"/>
      <c r="M91" s="267"/>
      <c r="N91" s="267"/>
      <c r="O91" s="287"/>
      <c r="P91" s="289">
        <v>1654126.8561187901</v>
      </c>
      <c r="Q91" s="141">
        <f>P91*0.013</f>
        <v>21503.649129544272</v>
      </c>
    </row>
    <row r="92" spans="1:28" s="141" customFormat="1" ht="15.75" x14ac:dyDescent="0.25">
      <c r="B92" s="244" t="s">
        <v>443</v>
      </c>
      <c r="C92" s="268"/>
      <c r="D92" s="286"/>
      <c r="E92" s="286"/>
      <c r="F92" s="286"/>
      <c r="G92" s="286"/>
      <c r="H92" s="286"/>
      <c r="I92" s="286"/>
      <c r="J92" s="269"/>
      <c r="K92" s="267"/>
      <c r="L92" s="267"/>
      <c r="M92" s="267"/>
      <c r="N92" s="267"/>
      <c r="O92" s="287"/>
      <c r="P92" s="288">
        <v>163183.69175627199</v>
      </c>
    </row>
    <row r="95" spans="1:28" s="163" customFormat="1" ht="20.25" x14ac:dyDescent="0.3">
      <c r="A95" s="18"/>
      <c r="B95" s="331" t="s">
        <v>248</v>
      </c>
      <c r="C95" s="331"/>
      <c r="D95" s="331"/>
      <c r="E95" s="332"/>
      <c r="F95" s="333"/>
      <c r="G95" s="333"/>
      <c r="H95" s="333"/>
      <c r="I95" s="333"/>
      <c r="J95" s="334"/>
      <c r="K95" s="335"/>
      <c r="L95" s="335"/>
      <c r="M95" s="335"/>
      <c r="N95" s="333"/>
      <c r="O95" s="336">
        <v>27387340.245775729</v>
      </c>
      <c r="Q95" s="158"/>
      <c r="R95" s="158"/>
      <c r="S95" s="18"/>
      <c r="T95" s="18"/>
      <c r="U95" s="18"/>
      <c r="V95" s="18"/>
      <c r="W95" s="18"/>
      <c r="X95" s="18"/>
      <c r="Y95" s="18"/>
      <c r="Z95" s="18"/>
      <c r="AA95" s="18"/>
      <c r="AB95" s="18"/>
    </row>
  </sheetData>
  <mergeCells count="14">
    <mergeCell ref="E5:L5"/>
    <mergeCell ref="E3:L4"/>
    <mergeCell ref="B14:B16"/>
    <mergeCell ref="C14:C16"/>
    <mergeCell ref="D14:D16"/>
    <mergeCell ref="E14:E16"/>
    <mergeCell ref="F14:J14"/>
    <mergeCell ref="K14:K16"/>
    <mergeCell ref="L14:O14"/>
    <mergeCell ref="P14:P16"/>
    <mergeCell ref="F15:G15"/>
    <mergeCell ref="H15:I15"/>
    <mergeCell ref="L15:M15"/>
    <mergeCell ref="N15:O15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титул БУ</vt:lpstr>
      <vt:lpstr>сведения (2)</vt:lpstr>
      <vt:lpstr>раздел 1</vt:lpstr>
      <vt:lpstr>раздел 2</vt:lpstr>
      <vt:lpstr>раздел 2.1 (3)</vt:lpstr>
      <vt:lpstr>раздел 3</vt:lpstr>
      <vt:lpstr>раздел 4</vt:lpstr>
      <vt:lpstr>сведения</vt:lpstr>
      <vt:lpstr>штаты 2019-2021</vt:lpstr>
      <vt:lpstr>МЗ 2019. </vt:lpstr>
      <vt:lpstr>иные19.</vt:lpstr>
      <vt:lpstr>внебюджет19.</vt:lpstr>
      <vt:lpstr>раздел 2 20</vt:lpstr>
      <vt:lpstr>МЗ 2020.</vt:lpstr>
      <vt:lpstr>иные20.</vt:lpstr>
      <vt:lpstr>внебюджет20.</vt:lpstr>
      <vt:lpstr>раздел 2 21</vt:lpstr>
      <vt:lpstr>МЗ 2021</vt:lpstr>
      <vt:lpstr>иные21</vt:lpstr>
      <vt:lpstr>внебюджет21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Николаевна</dc:creator>
  <cp:lastModifiedBy>Admin</cp:lastModifiedBy>
  <cp:lastPrinted>2018-12-20T04:30:34Z</cp:lastPrinted>
  <dcterms:created xsi:type="dcterms:W3CDTF">2017-04-10T01:01:19Z</dcterms:created>
  <dcterms:modified xsi:type="dcterms:W3CDTF">2018-12-20T04:52:15Z</dcterms:modified>
</cp:coreProperties>
</file>